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S:\Operations\Fire Tax District\Standing Sub-committees\Facilities\FCA spread sheet\"/>
    </mc:Choice>
  </mc:AlternateContent>
  <xr:revisionPtr revIDLastSave="0" documentId="13_ncr:1_{9E05C661-5779-43BD-B096-B9C31E77F76E}" xr6:coauthVersionLast="46" xr6:coauthVersionMax="46" xr10:uidLastSave="{00000000-0000-0000-0000-000000000000}"/>
  <bookViews>
    <workbookView xWindow="-108" yWindow="-108" windowWidth="23256" windowHeight="12576" firstSheet="4" activeTab="6" xr2:uid="{00000000-000D-0000-FFFF-FFFF00000000}"/>
  </bookViews>
  <sheets>
    <sheet name="Summary" sheetId="3" r:id="rId1"/>
    <sheet name="Staff Recommendation FY23" sheetId="38" r:id="rId2"/>
    <sheet name="Staff Recomendation FY24" sheetId="39" r:id="rId3"/>
    <sheet name="Staff Recomendation FY25" sheetId="40" r:id="rId4"/>
    <sheet name="Staff Recomendation FY26" sheetId="41" r:id="rId5"/>
    <sheet name="Durham Highway 1" sheetId="18" r:id="rId6"/>
    <sheet name="Fairview 1" sheetId="23" r:id="rId7"/>
    <sheet name="Fairview 2" sheetId="24" r:id="rId8"/>
    <sheet name="Garner 1" sheetId="22" r:id="rId9"/>
    <sheet name="Garner 2" sheetId="25" r:id="rId10"/>
    <sheet name="Garner 3" sheetId="26" r:id="rId11"/>
    <sheet name="Hopkins" sheetId="27" r:id="rId12"/>
    <sheet name="Knightdale Station 1" sheetId="28" r:id="rId13"/>
    <sheet name="Northern Wake 3" sheetId="29" r:id="rId14"/>
    <sheet name="Northern Wake 4" sheetId="30" r:id="rId15"/>
    <sheet name="Rolesville" sheetId="31" r:id="rId16"/>
    <sheet name="Swift Creek" sheetId="32" r:id="rId17"/>
    <sheet name="Wake Forest 5" sheetId="33" r:id="rId18"/>
    <sheet name="Wake New Hope 2" sheetId="34" r:id="rId19"/>
    <sheet name="Wendell 1" sheetId="35" r:id="rId20"/>
    <sheet name="Wendell 2" sheetId="36" r:id="rId21"/>
    <sheet name="Western Wake" sheetId="37" r:id="rId22"/>
  </sheets>
  <externalReferences>
    <externalReference r:id="rId23"/>
  </externalReferences>
  <definedNames>
    <definedName name="_xlnm.Print_Area" localSheetId="5">'Durham Highway 1'!$A$1:$K$19</definedName>
    <definedName name="_xlnm.Print_Titles" localSheetId="5">'Durham Highway 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38" l="1"/>
  <c r="C51" i="38"/>
  <c r="G21" i="41"/>
  <c r="B37" i="3"/>
  <c r="C36" i="41"/>
  <c r="C27" i="41"/>
  <c r="G26" i="40"/>
  <c r="G25" i="40"/>
  <c r="C41" i="40"/>
  <c r="C40" i="40"/>
  <c r="C33" i="40"/>
  <c r="C34" i="40"/>
  <c r="C31" i="40"/>
  <c r="C30" i="40"/>
  <c r="C28" i="40"/>
  <c r="C25" i="40"/>
  <c r="J17" i="41"/>
  <c r="C37" i="41" s="1"/>
  <c r="J16" i="41"/>
  <c r="J15" i="41"/>
  <c r="C31" i="41" s="1"/>
  <c r="G22" i="41" s="1"/>
  <c r="J14" i="41"/>
  <c r="C30" i="41" s="1"/>
  <c r="J13" i="41"/>
  <c r="C29" i="41" s="1"/>
  <c r="J12" i="41"/>
  <c r="J11" i="41"/>
  <c r="J10" i="41"/>
  <c r="J9" i="41"/>
  <c r="C21" i="41" s="1"/>
  <c r="G31" i="39"/>
  <c r="G30" i="39"/>
  <c r="J21" i="40"/>
  <c r="J20" i="40"/>
  <c r="J19" i="40"/>
  <c r="J18" i="40"/>
  <c r="J17" i="40"/>
  <c r="J16" i="40"/>
  <c r="J15" i="40"/>
  <c r="J14" i="40"/>
  <c r="J13" i="40"/>
  <c r="J12" i="40"/>
  <c r="J11" i="40"/>
  <c r="J10" i="40"/>
  <c r="J9" i="40"/>
  <c r="C39" i="39"/>
  <c r="J46" i="38"/>
  <c r="J45" i="38"/>
  <c r="C60" i="38" s="1"/>
  <c r="J44" i="38"/>
  <c r="J43" i="38"/>
  <c r="J26" i="39"/>
  <c r="J25" i="39"/>
  <c r="J24" i="39"/>
  <c r="J23" i="39"/>
  <c r="J22" i="39"/>
  <c r="J21" i="39"/>
  <c r="J20" i="39"/>
  <c r="J19" i="39"/>
  <c r="C37" i="39" s="1"/>
  <c r="J18" i="39"/>
  <c r="C36" i="39" s="1"/>
  <c r="J17" i="39"/>
  <c r="C35" i="39" s="1"/>
  <c r="J16" i="39"/>
  <c r="J15" i="39"/>
  <c r="C34" i="39" s="1"/>
  <c r="J14" i="39"/>
  <c r="J13" i="39"/>
  <c r="J12" i="39"/>
  <c r="J11" i="39"/>
  <c r="J10" i="39"/>
  <c r="J9" i="39"/>
  <c r="C38" i="41" l="1"/>
  <c r="J18" i="41"/>
  <c r="C42" i="40"/>
  <c r="J22" i="40"/>
  <c r="C30" i="39"/>
  <c r="C43" i="39"/>
  <c r="C33" i="39"/>
  <c r="C46" i="39"/>
  <c r="J27" i="39"/>
  <c r="C47" i="39" l="1"/>
  <c r="J42" i="38" l="1"/>
  <c r="J41" i="38"/>
  <c r="J40" i="38"/>
  <c r="J39" i="38"/>
  <c r="J38" i="38"/>
  <c r="J37" i="38"/>
  <c r="C64" i="38" s="1"/>
  <c r="J36" i="38"/>
  <c r="C63" i="38" s="1"/>
  <c r="J35" i="38"/>
  <c r="J34" i="38"/>
  <c r="J33" i="38"/>
  <c r="C61" i="38" s="1"/>
  <c r="J32" i="38"/>
  <c r="J31" i="38"/>
  <c r="J30" i="38"/>
  <c r="J29" i="38"/>
  <c r="J28" i="38"/>
  <c r="J27" i="38"/>
  <c r="J26" i="38"/>
  <c r="J25" i="38"/>
  <c r="J24" i="38"/>
  <c r="J23" i="38"/>
  <c r="J22" i="38"/>
  <c r="J21" i="38"/>
  <c r="J20" i="38"/>
  <c r="C55" i="38" s="1"/>
  <c r="J18" i="38"/>
  <c r="J19" i="38"/>
  <c r="I17" i="38"/>
  <c r="J17" i="38" s="1"/>
  <c r="J16" i="38"/>
  <c r="J15" i="38"/>
  <c r="C50" i="38" s="1"/>
  <c r="J13" i="38"/>
  <c r="I14" i="38"/>
  <c r="J14" i="38" s="1"/>
  <c r="J12" i="38"/>
  <c r="C59" i="38" s="1"/>
  <c r="J11" i="38"/>
  <c r="C58" i="38" l="1"/>
  <c r="C56" i="38"/>
  <c r="C54" i="38"/>
  <c r="C65" i="38"/>
  <c r="C62" i="38"/>
  <c r="C66" i="38"/>
  <c r="I10" i="38"/>
  <c r="J10" i="38" s="1"/>
  <c r="C57" i="38" s="1"/>
  <c r="I9" i="38" l="1"/>
  <c r="J9" i="38" s="1"/>
  <c r="J47" i="38" s="1"/>
  <c r="L14" i="28"/>
  <c r="L13" i="28"/>
  <c r="L12" i="28"/>
  <c r="L9" i="28"/>
  <c r="C8" i="3" s="1"/>
  <c r="C11" i="3"/>
  <c r="C10" i="3"/>
  <c r="C9" i="3"/>
  <c r="B9" i="3"/>
  <c r="B11" i="3"/>
  <c r="B10" i="3"/>
  <c r="B8" i="3"/>
  <c r="C18" i="3"/>
  <c r="B31" i="3"/>
  <c r="C31" i="3" s="1"/>
  <c r="B30" i="3"/>
  <c r="C30" i="3" s="1"/>
  <c r="B29" i="3"/>
  <c r="C29" i="3" s="1"/>
  <c r="B28" i="3"/>
  <c r="C28" i="3" s="1"/>
  <c r="C27" i="3"/>
  <c r="B27" i="3"/>
  <c r="B26" i="3"/>
  <c r="C26" i="3" s="1"/>
  <c r="C25" i="3"/>
  <c r="B25" i="3"/>
  <c r="B24" i="3"/>
  <c r="C24" i="3" s="1"/>
  <c r="B23" i="3"/>
  <c r="C23" i="3" s="1"/>
  <c r="C22" i="3"/>
  <c r="B22" i="3"/>
  <c r="B21" i="3"/>
  <c r="C21" i="3" s="1"/>
  <c r="C20" i="3"/>
  <c r="B20" i="3"/>
  <c r="C19" i="3"/>
  <c r="B19" i="3"/>
  <c r="B18" i="3"/>
  <c r="B15" i="3"/>
  <c r="C15" i="3" s="1"/>
  <c r="B3" i="3"/>
  <c r="C53" i="38" l="1"/>
  <c r="C12" i="3"/>
  <c r="B12" i="3"/>
  <c r="K18" i="37"/>
  <c r="K17" i="37"/>
  <c r="K16" i="37"/>
  <c r="K19" i="36"/>
  <c r="K20" i="36" s="1"/>
  <c r="K17" i="36"/>
  <c r="K10" i="36"/>
  <c r="K11" i="36"/>
  <c r="K12" i="36"/>
  <c r="K13" i="36"/>
  <c r="K14" i="36"/>
  <c r="K15" i="36"/>
  <c r="K9" i="36"/>
  <c r="K11" i="35"/>
  <c r="K13" i="34"/>
  <c r="K10" i="34"/>
  <c r="L14" i="33"/>
  <c r="K14" i="33"/>
  <c r="L13" i="33"/>
  <c r="K13" i="33"/>
  <c r="L10" i="33"/>
  <c r="L14" i="31"/>
  <c r="L13" i="31"/>
  <c r="L10" i="31"/>
  <c r="L9" i="31"/>
  <c r="L11" i="31"/>
  <c r="K11" i="32"/>
  <c r="K9" i="32"/>
  <c r="J9" i="32"/>
  <c r="K20" i="30"/>
  <c r="K19" i="30"/>
  <c r="K18" i="30"/>
  <c r="K10" i="30"/>
  <c r="K11" i="30"/>
  <c r="K12" i="30"/>
  <c r="K13" i="30"/>
  <c r="K14" i="30"/>
  <c r="K15" i="30"/>
  <c r="K16" i="30"/>
  <c r="K18" i="29"/>
  <c r="K9" i="23"/>
  <c r="K13" i="23" s="1"/>
  <c r="K18" i="28"/>
  <c r="K17" i="28"/>
  <c r="L17" i="28" s="1"/>
  <c r="L15" i="28"/>
  <c r="L11" i="28"/>
  <c r="L10" i="28"/>
  <c r="K20" i="27"/>
  <c r="K19" i="27"/>
  <c r="I12" i="27"/>
  <c r="H12" i="27"/>
  <c r="I17" i="27"/>
  <c r="H17" i="27"/>
  <c r="I16" i="27"/>
  <c r="H16" i="27"/>
  <c r="I15" i="27"/>
  <c r="H15" i="27"/>
  <c r="I14" i="27"/>
  <c r="J14" i="27" s="1"/>
  <c r="H14" i="27"/>
  <c r="I13" i="27"/>
  <c r="H13" i="27"/>
  <c r="J13" i="27" s="1"/>
  <c r="I11" i="27"/>
  <c r="H11" i="27"/>
  <c r="I10" i="27"/>
  <c r="H10" i="27"/>
  <c r="I9" i="27"/>
  <c r="H9" i="27"/>
  <c r="K13" i="26"/>
  <c r="L13" i="26" s="1"/>
  <c r="I14" i="26"/>
  <c r="H14" i="26"/>
  <c r="J14" i="26" s="1"/>
  <c r="K14" i="26" s="1"/>
  <c r="L14" i="26" s="1"/>
  <c r="I13" i="26"/>
  <c r="H13" i="26"/>
  <c r="J13" i="26" s="1"/>
  <c r="I12" i="26"/>
  <c r="H12" i="26"/>
  <c r="I11" i="26"/>
  <c r="H11" i="26"/>
  <c r="J11" i="26" s="1"/>
  <c r="K11" i="26" s="1"/>
  <c r="L11" i="26" s="1"/>
  <c r="I10" i="26"/>
  <c r="H10" i="26"/>
  <c r="I9" i="26"/>
  <c r="H9" i="26"/>
  <c r="J9" i="26" s="1"/>
  <c r="K9" i="26" s="1"/>
  <c r="L15" i="26"/>
  <c r="K12" i="25"/>
  <c r="L12" i="25" s="1"/>
  <c r="I13" i="25"/>
  <c r="J13" i="25" s="1"/>
  <c r="K13" i="25" s="1"/>
  <c r="L13" i="25" s="1"/>
  <c r="H13" i="25"/>
  <c r="I12" i="25"/>
  <c r="H12" i="25"/>
  <c r="J12" i="25" s="1"/>
  <c r="I11" i="25"/>
  <c r="H11" i="25"/>
  <c r="J11" i="25" s="1"/>
  <c r="K11" i="25" s="1"/>
  <c r="I10" i="25"/>
  <c r="H10" i="25"/>
  <c r="I9" i="25"/>
  <c r="H9" i="25"/>
  <c r="I10" i="24"/>
  <c r="J10" i="24" s="1"/>
  <c r="H10" i="24"/>
  <c r="I9" i="24"/>
  <c r="H9" i="24"/>
  <c r="J9" i="24" s="1"/>
  <c r="I11" i="23"/>
  <c r="H11" i="23"/>
  <c r="I10" i="23"/>
  <c r="H10" i="23"/>
  <c r="J10" i="23" s="1"/>
  <c r="I9" i="23"/>
  <c r="H9" i="23"/>
  <c r="J9" i="23" s="1"/>
  <c r="L15" i="22"/>
  <c r="K16" i="22"/>
  <c r="L16" i="22" s="1"/>
  <c r="I13" i="22"/>
  <c r="J13" i="22" s="1"/>
  <c r="K13" i="22" s="1"/>
  <c r="L13" i="22" s="1"/>
  <c r="L10" i="22"/>
  <c r="K9" i="22"/>
  <c r="K15" i="22" s="1"/>
  <c r="C67" i="38" l="1"/>
  <c r="G51" i="38"/>
  <c r="K14" i="35"/>
  <c r="L16" i="31"/>
  <c r="K14" i="32"/>
  <c r="L18" i="28"/>
  <c r="L19" i="28"/>
  <c r="L9" i="22"/>
  <c r="K16" i="25"/>
  <c r="L16" i="25" s="1"/>
  <c r="L11" i="25"/>
  <c r="J10" i="25"/>
  <c r="K10" i="25" s="1"/>
  <c r="L10" i="25" s="1"/>
  <c r="J9" i="25"/>
  <c r="K9" i="25" s="1"/>
  <c r="L9" i="26"/>
  <c r="J10" i="26"/>
  <c r="K10" i="26" s="1"/>
  <c r="L10" i="26" s="1"/>
  <c r="J12" i="26"/>
  <c r="K12" i="26" s="1"/>
  <c r="K18" i="26"/>
  <c r="L18" i="26" s="1"/>
  <c r="J9" i="27"/>
  <c r="J11" i="27"/>
  <c r="J16" i="27"/>
  <c r="J15" i="27"/>
  <c r="J17" i="27"/>
  <c r="K17" i="27" s="1"/>
  <c r="K21" i="27" s="1"/>
  <c r="J12" i="27"/>
  <c r="J10" i="27"/>
  <c r="K22" i="27"/>
  <c r="L17" i="25"/>
  <c r="L14" i="25"/>
  <c r="K12" i="24"/>
  <c r="K15" i="24" s="1"/>
  <c r="B17" i="3" s="1"/>
  <c r="C17" i="3" s="1"/>
  <c r="J11" i="23"/>
  <c r="K15" i="23" s="1"/>
  <c r="K15" i="25" l="1"/>
  <c r="L15" i="25" s="1"/>
  <c r="L9" i="25"/>
  <c r="K16" i="26"/>
  <c r="K20" i="26" s="1"/>
  <c r="L12" i="26"/>
  <c r="K17" i="26"/>
  <c r="L17" i="26" s="1"/>
  <c r="L16" i="26"/>
  <c r="L20" i="26"/>
  <c r="L19" i="25"/>
  <c r="K19" i="25"/>
  <c r="K16" i="23"/>
  <c r="B5" i="3" l="1"/>
  <c r="B16" i="3"/>
  <c r="B4" i="3"/>
  <c r="I12" i="22"/>
  <c r="J12" i="22" s="1"/>
  <c r="K12" i="22" s="1"/>
  <c r="L12" i="22" s="1"/>
  <c r="I11" i="22"/>
  <c r="J11" i="22" s="1"/>
  <c r="K11" i="22" s="1"/>
  <c r="I14" i="22"/>
  <c r="J14" i="22" s="1"/>
  <c r="K14" i="22" s="1"/>
  <c r="I10" i="22"/>
  <c r="I9" i="22"/>
  <c r="C16" i="3" l="1"/>
  <c r="B32" i="3"/>
  <c r="L11" i="22"/>
  <c r="K17" i="22"/>
  <c r="L17" i="22" s="1"/>
  <c r="L14" i="22"/>
  <c r="K18" i="22"/>
  <c r="L18" i="22" s="1"/>
  <c r="L20" i="22" s="1"/>
  <c r="B36" i="3" l="1"/>
  <c r="C32" i="3"/>
  <c r="K20" i="22"/>
  <c r="I14" i="18" l="1"/>
  <c r="H14" i="18"/>
  <c r="I12" i="18"/>
  <c r="H12" i="18"/>
  <c r="I13" i="18"/>
  <c r="H13" i="18"/>
  <c r="I9" i="18"/>
  <c r="H9" i="18"/>
  <c r="I11" i="18"/>
  <c r="H11" i="18"/>
  <c r="I10" i="18"/>
  <c r="H10" i="18"/>
  <c r="J14" i="18" l="1"/>
  <c r="K14" i="18" s="1"/>
  <c r="J12" i="18"/>
  <c r="K12" i="18" s="1"/>
  <c r="J9" i="18"/>
  <c r="K9" i="18" s="1"/>
  <c r="K16" i="18" s="1"/>
  <c r="J13" i="18"/>
  <c r="K13" i="18" s="1"/>
  <c r="J11" i="18"/>
  <c r="K11" i="18" s="1"/>
  <c r="J10" i="18"/>
  <c r="K10" i="18" s="1"/>
  <c r="K18" i="18" l="1"/>
  <c r="K17" i="18"/>
  <c r="K19" i="18" l="1"/>
  <c r="K16" i="28" l="1"/>
  <c r="L16" i="28" s="1"/>
  <c r="L21" i="28" s="1"/>
  <c r="K21" i="28" l="1"/>
  <c r="J11" i="29"/>
  <c r="K11" i="29" s="1"/>
  <c r="J10" i="29"/>
  <c r="K10" i="29" s="1"/>
  <c r="K16" i="29" s="1"/>
  <c r="J14" i="29"/>
  <c r="K14" i="29" s="1"/>
  <c r="J9" i="29"/>
  <c r="K9" i="29" s="1"/>
  <c r="K15" i="29" s="1"/>
  <c r="J13" i="29"/>
  <c r="K13" i="29" s="1"/>
  <c r="J12" i="29"/>
  <c r="K12" i="29" s="1"/>
  <c r="K19" i="29" l="1"/>
  <c r="J16" i="30"/>
  <c r="J13" i="30"/>
  <c r="J12" i="30"/>
  <c r="J11" i="30"/>
  <c r="J14" i="30"/>
  <c r="J15" i="30"/>
  <c r="J9" i="30"/>
  <c r="K9" i="30" s="1"/>
  <c r="K17" i="30" s="1"/>
  <c r="K21" i="30" s="1"/>
  <c r="J10" i="30"/>
  <c r="J9" i="31"/>
  <c r="K9" i="31" s="1"/>
  <c r="K13" i="31" s="1"/>
  <c r="J10" i="31"/>
  <c r="K10" i="31" s="1"/>
  <c r="K14" i="31" l="1"/>
  <c r="K16" i="31" s="1"/>
  <c r="J9" i="33"/>
  <c r="K9" i="33" s="1"/>
  <c r="L9" i="33" s="1"/>
  <c r="J12" i="33"/>
  <c r="K12" i="33" s="1"/>
  <c r="L12" i="33" s="1"/>
  <c r="J11" i="33"/>
  <c r="K11" i="33" s="1"/>
  <c r="L11" i="33" s="1"/>
  <c r="J10" i="33"/>
  <c r="K18" i="33" l="1"/>
  <c r="L18" i="33"/>
  <c r="J11" i="34"/>
  <c r="K11" i="34" s="1"/>
  <c r="K14" i="34" s="1"/>
  <c r="K16" i="34" s="1"/>
  <c r="J9" i="34"/>
  <c r="K9" i="34" s="1"/>
  <c r="J10" i="34"/>
  <c r="J9" i="36" l="1"/>
  <c r="J14" i="36"/>
  <c r="J13" i="36"/>
  <c r="J15" i="36"/>
  <c r="J11" i="36"/>
  <c r="J12" i="36"/>
  <c r="J10" i="36"/>
  <c r="J9" i="37"/>
  <c r="K9" i="37" s="1"/>
  <c r="J14" i="37"/>
  <c r="K14" i="37" s="1"/>
  <c r="K19" i="37" s="1"/>
  <c r="K10" i="37"/>
  <c r="J10" i="37"/>
  <c r="J13" i="37"/>
  <c r="K13" i="37" s="1"/>
  <c r="J11" i="37"/>
  <c r="K11" i="37" s="1"/>
  <c r="J12" i="37"/>
  <c r="K12" i="37" s="1"/>
  <c r="J9" i="28"/>
  <c r="J12" i="28"/>
  <c r="J13" i="28"/>
  <c r="J15" i="28"/>
  <c r="J10" i="28"/>
  <c r="J14" i="28"/>
</calcChain>
</file>

<file path=xl/sharedStrings.xml><?xml version="1.0" encoding="utf-8"?>
<sst xmlns="http://schemas.openxmlformats.org/spreadsheetml/2006/main" count="1407" uniqueCount="242">
  <si>
    <t>FACILITY CONDITION ASSESSMENTS</t>
  </si>
  <si>
    <t>Type</t>
  </si>
  <si>
    <t>Priority</t>
  </si>
  <si>
    <t>Name</t>
  </si>
  <si>
    <t>Description</t>
  </si>
  <si>
    <t>TOTAL COST</t>
  </si>
  <si>
    <t>(2017 $)</t>
  </si>
  <si>
    <t>Permit &amp; Fees</t>
  </si>
  <si>
    <t>Owner Contingency</t>
  </si>
  <si>
    <t>Electrical System</t>
  </si>
  <si>
    <t>Mechanical System</t>
  </si>
  <si>
    <t>Plumbing System</t>
  </si>
  <si>
    <t>Site Infrastructure</t>
  </si>
  <si>
    <t>Urgent               (1 Year)</t>
  </si>
  <si>
    <t>Near Term     (4-7 Years)</t>
  </si>
  <si>
    <t>162 Fairview Fire Station #1</t>
  </si>
  <si>
    <t>Replace Concrete Pavement - North (Rear)</t>
  </si>
  <si>
    <t>Apparatus Bay Unit Heater - Gas Fired Renewal</t>
  </si>
  <si>
    <t>Repair Cracks, Seal Coat, and Restripe Existing Parking Lot</t>
  </si>
  <si>
    <t>#</t>
  </si>
  <si>
    <t>Two 15'x15' slabs adjacent to the asphalt pavement in front of the 1970 structure are cracked and damaged.</t>
  </si>
  <si>
    <t>Auto generated renewal for Vehicle Bay Unit Heaters - Gas Fired. System Description: Heating for the apparatus bay is provided by a suspended unit heater, capacity of 75,000 BTUH.</t>
  </si>
  <si>
    <t>Recommend repairing cracks and seal coating the existing surface to prolong lifetime of parking area.</t>
  </si>
  <si>
    <t>Repair Quarry Tile Floor in Apparatus Bay</t>
  </si>
  <si>
    <t>Quarry Tile system in apparatus bay 101 isexhibiting areas of breakage and loosening of tiles. Particular weak points were observed at overhead door thresholds and at diagonal sawcuts.</t>
  </si>
  <si>
    <t>Urgent               (2-3 Years)</t>
  </si>
  <si>
    <t>Architectural Aesthetics</t>
  </si>
  <si>
    <t>163 Rolesville Station #1</t>
  </si>
  <si>
    <t>Deficiency Information</t>
  </si>
  <si>
    <t>Full Deficiency Cost Estimate</t>
  </si>
  <si>
    <t>Urgent               (Immediate)</t>
  </si>
  <si>
    <t>Re-Stripe and Add Accessible Handicap Space</t>
  </si>
  <si>
    <t>Install Accessible HC Parking with signage near residence.   Install new accessible parking plus accessible route from parking space.</t>
  </si>
  <si>
    <t>Asphalt Parking Lot - Typical Fire Station Renewal</t>
  </si>
  <si>
    <t>Auto generated renewal for Asphalt Parking Lot - Typical Fire Station. System Description: N/A</t>
  </si>
  <si>
    <t>Building Envelope</t>
  </si>
  <si>
    <t>Scrape and Paint Steel Lintels</t>
  </si>
  <si>
    <t>DX Split System 1 Renewal</t>
  </si>
  <si>
    <t>164 Western Wake Station #1</t>
  </si>
  <si>
    <t>Repair Paving Failure at South Rear Entry</t>
  </si>
  <si>
    <t>Replace 5 Sections of Concrete Sidewalk at South Door</t>
  </si>
  <si>
    <t>Replace 5 Sections of Concrete Sidewalk at South Door for Accessibility</t>
  </si>
  <si>
    <t>Mens Restroom Fixtures Renewal</t>
  </si>
  <si>
    <t>Auto generated renewal for Mens Restroom Fixtures. System Description: Includes 2 water closets, 1 vitreous china wall mounted lavatory, 1 vitreous china urinal, and 1 tile shower.</t>
  </si>
  <si>
    <t>Womens Restroom Fixtures Renewal</t>
  </si>
  <si>
    <t>Auto generated renewal for Womens Restroom Fixtures. System Description: Includes 2 water closets, 2 vitreous china wall mounted lavatories and 1 tile shower.</t>
  </si>
  <si>
    <t>Re-caulk Masonry Expansion Joints</t>
  </si>
  <si>
    <t>Masonry expansion joint material is brittle and cracking.</t>
  </si>
  <si>
    <t>Reinforce Center Stair Stringer Lap Connection</t>
  </si>
  <si>
    <t>Code Violation: No Fire Wall Between Apparatus Bay and Other Areas</t>
  </si>
  <si>
    <t>CMU wall separating apparatus bay from admin, dayroom and sleeping quarters area stops at ceiling.  Wood frame attic is open above.  Fire and Carbon Monoxide risks are increased by absence of appropriate fire separation.</t>
  </si>
  <si>
    <t>Code Violation: Unfinished Spaces Not Suitable for Occupancy</t>
  </si>
  <si>
    <t>Storage rooms 18 and 19 have unprotected exposed kraft-faced batt insulation in ceilings and areas of exposed combustible rigid insulation on walls.</t>
  </si>
  <si>
    <t>Re-Stripe Accessible Parking and Add Signage</t>
  </si>
  <si>
    <t>Cross Connection at Soap Dispensing Station Violates Municipal Code</t>
  </si>
  <si>
    <t>Soap dispensing system used for truck washing is directly connected to hose bib without any backflow prevention. (Majestic Solutions System)
A 3/4" backflow preventer should be installed.</t>
  </si>
  <si>
    <t>Add Black Vinyl Coated Chain Link Fence at Top of Wall</t>
  </si>
  <si>
    <t>Investigative Study- Upgrade and Re-purpose Unusable Second Floor</t>
  </si>
  <si>
    <t>Second floor cannot be occupied because it has no code compliant means of egress.  Open wood stair is non-compliant. Space is being used for light storage and is in disrepair.  It is the inspector's opinion that the second floor and the associated rooms 17, 18, and 19 on the first floor below are unsightly and represent a fire hazard.</t>
  </si>
  <si>
    <t>248 Garner Station #2</t>
  </si>
  <si>
    <t>Fencing - Wood - North</t>
  </si>
  <si>
    <t>Fencing - Wood - North Maintenance</t>
  </si>
  <si>
    <t>Fencing - Wood - Garage</t>
  </si>
  <si>
    <t>Fencing - Wood - Garage Maintenance</t>
  </si>
  <si>
    <t>Re-Stripe Parking Lot After Re-Paving</t>
  </si>
  <si>
    <t>Tile Shower Renewal</t>
  </si>
  <si>
    <t>Auto generated renewal for Tile Shower. System Description: N/A</t>
  </si>
  <si>
    <t>249 Fairview Station #2</t>
  </si>
  <si>
    <t>Toilet Exhaust Fan - Mens Bath 2 Renewal</t>
  </si>
  <si>
    <t>Auto generated renewal for Toilet Exhaust Fan - Mens Bath 2. System Description: Est. 150 CFM.</t>
  </si>
  <si>
    <t>Toilet Exhaust Fan - Womens Bath 1 Renewal</t>
  </si>
  <si>
    <t>Auto generated renewal for Toilet Exhaust Fan - Womens Bath 1. System Description: Est. 150 CFM.</t>
  </si>
  <si>
    <t>Near Term               (4-7 Years)</t>
  </si>
  <si>
    <t>DX Split System 2 Renewal</t>
  </si>
  <si>
    <t>262 Garner Station #1</t>
  </si>
  <si>
    <t>Replace Indoor AHU Component for DX Split System 4</t>
  </si>
  <si>
    <t>Indoor air handler was observed to be in poor/unreliable condition at assessment inspection. Recommend immediate replacement of this component only due to poor life expectancy.</t>
  </si>
  <si>
    <t>Architectural Systems</t>
  </si>
  <si>
    <t>Code Violation - No Protection Above Ceiling At Sleeping Quarters</t>
  </si>
  <si>
    <t>Walls separating sleeping rooms from corridor, bathrooms, mechanical, and storage rooms on second floor do not extend above ceiling level,  Ceilings are ACT and provide no membrane  fire protection. Wood frame attic above is open across entire space and is unprotected.</t>
  </si>
  <si>
    <t>Install Alum. Quarry Tile Threshold at Overhead Door</t>
  </si>
  <si>
    <t>Use of aluminum thresholds as a reinforcement to protect vulnerable edge of quarry tile floor system at bay door openings has been successful in reducing breakage of tile where installed at 4 of 8 doors at this station. Department wants same protection at remaining four doors.</t>
  </si>
  <si>
    <t>Auto generated renewal for DX Split System 2. System Description: Outdoor condensing unit: 7.5 Tons. Goodman unit installed in 2007.
Model # GSC10090SAB; Serial # 0704674634.
Cooling Coil : 7.5 Tons.
2 Carrier Gas-Fired Furnaces serve the system: est. 1500 CFM each.
Valuation of system is based on furnace, outside condensing unit, and the cooling coil; pricing does not include ductwork.</t>
  </si>
  <si>
    <t>DX Split System 3 Renewal</t>
  </si>
  <si>
    <t>Auto generated renewal for DX Split System 3. System Description: Outdoor condensing unit: 4 Tons. Goodman unit installed in 2007.
Model # GSC130483AF; Serial # 0707599677.
Cooling Coil : 4 Tons.
Gas-Fired Furnace: est. 1600 CFM. York unit installed 1995.
Model # P2MPD020N11201D. Serial # EADM020407.
Valuation of system is based on furnace, outside condensing unit, and the cooling coil; pricing does not include ductwork.</t>
  </si>
  <si>
    <t>DX Split System 4 Renewal</t>
  </si>
  <si>
    <t>Auto generated renewal for DX Split System 4. System Description: Outdoor condensing unit: 4 Tons. Goodman unit installed in 2007. Cooling only.
Model # CK49-1; Serial # 0106491514.
Cooling Coil : 4 Tons.
Air Handler likely predates 2007 outdoor unit install date.
Valuation of system is based on outside condensing unit, air handler, and the cooling coil; pricing does not include ductwork.</t>
  </si>
  <si>
    <t>271 Wendell Station #1</t>
  </si>
  <si>
    <t>Investigate Shower Drainage Issues in Dorm Bathroom</t>
  </si>
  <si>
    <t>Current chief reported shower drains in both dorm bathrooms were not draining properly causing backup into building. Recommend investigation by plumbing professional to determine cause and/or solution.</t>
  </si>
  <si>
    <t>Add Code Compliant Emergency and Exit Lighting to Vehicle Bay</t>
  </si>
  <si>
    <t>Exterior Linear Lighting Fixtures Renewal</t>
  </si>
  <si>
    <t>273 Hopkins Station #1</t>
  </si>
  <si>
    <t>DX Split System 1 - Living Area Renewal</t>
  </si>
  <si>
    <t>Auto generated renewal for DX Split System 1 - Living Area. System Description: Outdoor condensing unit: 3 Tons.
Model # 2TTR2036A100AA; Serial # 3364TN73F.
Cooling Coil: 3 Tons.
Gas-Fired Furnace: est. 1000 CFM.
(Equipment tag inaccessible.)</t>
  </si>
  <si>
    <t>Architectural</t>
  </si>
  <si>
    <t>Investigate and Repair Leak at Roof/Wall Junction</t>
  </si>
  <si>
    <t>Water is leaking into building at inside corner intersection of exterior walls of Vehicle bay 06 and Vehicle Bay 07 on South face of building. Leak appear to originate at the top of the wall, possibly from defective gutter termination.</t>
  </si>
  <si>
    <t>Replace Asphalt Pavement - Northeast Corner of Building</t>
  </si>
  <si>
    <t>DX Split System 3- Sleeping Quarters Renewal</t>
  </si>
  <si>
    <t>Auto generated renewal for DX Split System 3- Sleeping Quarters. System Description: Outdoor condensing unit: 1.5 Tons.
Model # TTB018C100A2; Serial # 4102N7Y5F.
Cooling Coil: 1.5 Tons.
Gas-Fired Furnace: est. 450 CFM.
(Equipment tag was not found.)</t>
  </si>
  <si>
    <t>Gutters Rusting</t>
  </si>
  <si>
    <t>Existing Gutters have surface rust forming under and through existing paint coating on the south face of building.</t>
  </si>
  <si>
    <t>Repair Cracks and Reseal Access Road</t>
  </si>
  <si>
    <t>Access road from Fowler Road to rear of station is showing use and can be renewed with a crack repair and reseal of the asphalt.</t>
  </si>
  <si>
    <t>Partial (NE Parking) - Repair Cracks, Seal Coat, and Restripe Existing Parking Lot</t>
  </si>
  <si>
    <t>Access Road - Repair Cracks, Seal Coat, and Restripe Existing Parking Lot</t>
  </si>
  <si>
    <t>Auto generated renewal for Exterior Linear Lighting Fixtures. System Description: Fluorescent linear lights are located at front entry and east and west elevations (walls). Pricing includes fixtures, wiring, and controls.</t>
  </si>
  <si>
    <t>274 Wendell Station #2</t>
  </si>
  <si>
    <t>Auto generated renewal for Vehicle Bay Unit Heaters - Gas Fired. Heating for the vehicle bay is provided by a suspended unit heater, capacity of 100,000 BTUH.</t>
  </si>
  <si>
    <t>Add Monitoring to Fire Alarm Panel</t>
  </si>
  <si>
    <t>The existing fire alarm system is not monitored.  Add (2) phone lines to panel for monitoring.</t>
  </si>
  <si>
    <t>EMS - Repair Cracks, Seal Coat, and Restripe Existing Parking Lot</t>
  </si>
  <si>
    <t>Fire Station - Repair Cracks, Seal Coat, and Restripe Existing Parking Lot</t>
  </si>
  <si>
    <t>DX Split System 2 - Addition Renewal</t>
  </si>
  <si>
    <t>Auto generated renewal for DX Split System 2 - Addition. System Description: Outdoor condensing unit: 3.5 Tons.
Model # 4TTR4042A10000AA; Serial # 7211M7L2F.
Cooling Coil: 3.5 Tons.
Model # 4TXCB042BC3HCAA; Serial # 7235BY8SG.
Gas-Fired Furnace: est. 1400 CFM.
Model No. XR90.</t>
  </si>
  <si>
    <t>EMS Vehicle Bay Unit Heater- Gas Fired Renewal</t>
  </si>
  <si>
    <t>Install Fluid Applied Roof Coating</t>
  </si>
  <si>
    <t>29 y.o. economy PEMB metal roof system on building is exhibiting signs of fastener neoprene washer failure. Also reported issues of leaks at new/old roof intersection. Recommend installation of fluid applied roof coating to extend the life of original roof area.</t>
  </si>
  <si>
    <t>Fire Station - Asphalt Parking Lot - Typical Fire Station Renewal</t>
  </si>
  <si>
    <t>Auto generated renewal for Fire Station - Asphalt Parking Lot - Typical Fire Station.</t>
  </si>
  <si>
    <t>275 Wake New Hope Station #2</t>
  </si>
  <si>
    <t>Repoint Crack in North and South Vehicle Bay Walls</t>
  </si>
  <si>
    <t>Large stair step crack at east end of north bay wall.  Hairline crack at door into living areas on south bay wall.</t>
  </si>
  <si>
    <t>Install Water Softener Equipment</t>
  </si>
  <si>
    <t>Occupants formerly had a water softener but disconnected it when it developed leaks. Occupants report multiple water related replacements (i.e. piping, premature water heater replacement, etc.); all of these point to hard water issues on site.</t>
  </si>
  <si>
    <t xml:space="preserve">Install Oil Interceptor for Vehicle Bay Drain and Re-route Piping to </t>
  </si>
  <si>
    <t xml:space="preserve">Trench drains within the Vehicle Bay discharge currently into drainage ditch on the southwest corner of lot. A new oil interceptor should be installed and the drain should be tied into sanitary sewer.
Per discussions with on duty Fire Department Staff, the Vehicle Bay (Room #10) trench drain is not connected to an oil water separator. No manhole covers or other service accesses to an existing oil/water separator were observed on site.
</t>
  </si>
  <si>
    <t>278 Wake Forest Station #5</t>
  </si>
  <si>
    <t>Shower Discharges to Grade</t>
  </si>
  <si>
    <t>Shower drain piping runs underground and discharges into ditch at rear of property. The discharge occurs at NE segment of ditch adjacent to the neighbor's property.
Shower should be connected to main septic system.</t>
  </si>
  <si>
    <t>Septic System Renewal</t>
  </si>
  <si>
    <t>Auto generated renewal for Septic System. System Description: System includes tank and leaching field. 
Septic field is insufficient and requires pumping every 60 days. Pumping this often isn't an efficient use of funds. Chief said septic field was compromised during the construction of Falls of Neuse Road.
Recommend tying into municipal sewer.</t>
  </si>
  <si>
    <t>Add Accessible Egress at Southeast Exterior Door</t>
  </si>
  <si>
    <t>Secondary door (southeast exit) does not offer ADA compliant egress. Loose gravel is not compliant and pavers are insufficient.</t>
  </si>
  <si>
    <t>Site Development - Wood Deck - Treated Renewal</t>
  </si>
  <si>
    <t>Auto generated renewal for Site Development - Wood Deck - Treated. System Description: Wood deck including pressure-treated framing, decking, posts, railings, and stairs.</t>
  </si>
  <si>
    <t>Exterior Lighting Fixtures Renewal</t>
  </si>
  <si>
    <t>Auto generated renewal for Exterior Lighting Fixtures. System Description: Incandescent lights are at exterior doors. Pricing includes fixtures, wiring, and controls.</t>
  </si>
  <si>
    <t>Bay Lighting - Original HID and Linear Fluorescent Renewal</t>
  </si>
  <si>
    <t>Auto generated renewal for Bay Lighting - Original HID and Linear Fluorescent. System Description: Pendant Round</t>
  </si>
  <si>
    <t>Add Exterior Emergency Egress Lighting at Front Door</t>
  </si>
  <si>
    <t>Replace Damaged Concrete Pavement</t>
  </si>
  <si>
    <t>(5) Sections at 120 SF Each</t>
  </si>
  <si>
    <t xml:space="preserve">Architectural Aesthetics   </t>
  </si>
  <si>
    <t>Replace Front Storefront System Door</t>
  </si>
  <si>
    <t>Front door has been repaired and retrofitted with non-standard hardware. Recommended for replacement.</t>
  </si>
  <si>
    <t>Install New Roof System Over Existing</t>
  </si>
  <si>
    <t>Mechanical Systems</t>
  </si>
  <si>
    <t>Re-Stripe Parking Lot</t>
  </si>
  <si>
    <t>Exterior Lighting Fixtures - Original Renewal</t>
  </si>
  <si>
    <t>Auto generated renewal for Exterior Lighting Fixtures - Original. System Description: Incandescent lights are at exterior doors. 1 can light in soffit. Pricing includes fixtures, wiring, and controls.</t>
  </si>
  <si>
    <t>Embedded edge angles at roll-up doors on north side of vehicle bay are corroded.  In some areas corrosion is advanced.  Angles need to be scraped and painted with cold galvanizing paint in order to prolong their life.</t>
  </si>
  <si>
    <t>Secure Light Fixture and Meter Base to Brick Veneer</t>
  </si>
  <si>
    <t xml:space="preserve">Architectural Aesthetics  </t>
  </si>
  <si>
    <t>Seamless Floor System Failure in Equipment Bay</t>
  </si>
  <si>
    <t>Seamless floor finish at the northwest corner of Equipment Room 102 is failing under constant exposure to water from nearby interior hose bib. Repair damaged area.</t>
  </si>
  <si>
    <t>Re-Caulk Exterior Windows and Doors</t>
  </si>
  <si>
    <t>Exterior windows and doors need to be recaulked</t>
  </si>
  <si>
    <t>282 Durham Highway Station #1</t>
  </si>
  <si>
    <t>Auto generated renewal for Mens Restroom Fixtures. System Description: Includes 1 vitreous china urinal, 2 water closets, 2 vitreous china wall mounted lavatories and 1 tile shower.</t>
  </si>
  <si>
    <t>Add Second means of Egress from Second Floor</t>
  </si>
  <si>
    <t>Nine beds and a 1900 SF dayroom exist on the 2352 FS second floor.  Code at time of construction allowed a single exit for Group B if less than 3500 sf and serving fewer than 40 person, and for R-1 with fewer than 4 dwelling units.  Current Code required 2 exists if second floor occupant load is greater than 10.  At 100 sf/person for Group B area plus none beds equals a current occupant load of 27. Although not mandatory a second exist is recommended to improve life safety.</t>
  </si>
  <si>
    <t>DX Split System 2 - Floor 1 Renewal</t>
  </si>
  <si>
    <t>Auto generated renewal for DX Split System 2 - Floor 1. System Description: Outdoor condensing unit: 4 Tons.
Model # 4TTA3048A3000AA; Serial # 7393P874F.
Cooling Coil : 4 Tons.
Model # 2TXCC049BC3HCAA; Serial # 7415UBU5G.
Gas-Fired Furnace: est. 1600 CFM. Model No. XR80.</t>
  </si>
  <si>
    <t>DX Split System 5 - Floor 2 Renewal</t>
  </si>
  <si>
    <t>Auto generated renewal for DX Split System 5 - Floor 2. System Description: Outdoor condensing unit: 5 Tons.
Model # 2TTA0060A300DAA; Serial # 71947KC3F.
Cooling Coil : 5 Tons.
Model # 2TXCC060BC3HCAA; Serial # 7102F8A5G.
Gas-Fired Furnace: est. 2000 CFM. Model No. XR80.
Valuation of system is based on furnace, outside condensing unit, and the cooling coil; pricing does not include ductwork.</t>
  </si>
  <si>
    <t>290 Swift Creek Station #1</t>
  </si>
  <si>
    <t>Currently only 4 exit lights exist on site with no emergency egress lighting. Recommend bringing facility up to code standards and replacing the existing fixtures at that time.</t>
  </si>
  <si>
    <t>295 Garner Station #3</t>
  </si>
  <si>
    <t>Repair Tile Shower Basin</t>
  </si>
  <si>
    <t>To ensure published lifetime, the damaged tile in the basin of the shower should be replaced.</t>
  </si>
  <si>
    <t>Auto generated renewal for DX Split System 1. System Description: Outdoor condensing unit: 2.5 Tons.
Model # 38CKC030500; Serial # 0499E06854.
Cooling Coil : 2.5 Tons.
Model # 3498XA04200ABAA; Serial # 3498X12247.
Gas-Fired Furnace: est. 1000 CFM. Model No. Weathermaker 9200.</t>
  </si>
  <si>
    <t>Auto generated renewal for DX Split System 3. System Description: Outdoor condensing unit: 5 Tons. 
Model # 38BRC060530; Serial # 0399E02249.
Cooling Coil : 5 Tons.
Gas-Fired Furnace: est. 2000 CFM. Model No. Weathermaker 9200.</t>
  </si>
  <si>
    <t>Restroom Fixtures - Original Toilet 1 Renewal</t>
  </si>
  <si>
    <t>Auto generated renewal for Restroom Fixtures - Toilet 1 - original. System Description: Restroom fixtures include a vitreous china water closet and a vitreous china wall mounted lavatory.</t>
  </si>
  <si>
    <t>Restroom Fixtures - Original Toilet 2 Renewal</t>
  </si>
  <si>
    <t>Auto generated renewal for Restroom Fixtures - Toilet 2- original. System Description: Restroom fixtures include a vitreous china water closet and a vitreous china wall mounted lavatory.</t>
  </si>
  <si>
    <t>214 Eastern Wake Station #2 Hester St</t>
  </si>
  <si>
    <t>(2021 $)</t>
  </si>
  <si>
    <t>TOTAL COST (20% Increase)</t>
  </si>
  <si>
    <t>Urgent (Immediate)</t>
  </si>
  <si>
    <t>Urgent (1 Year)</t>
  </si>
  <si>
    <t>Urgent (2-3 Years)</t>
  </si>
  <si>
    <t>Near Term (4-7 Years)</t>
  </si>
  <si>
    <t>GRAND TOTALS</t>
  </si>
  <si>
    <t>Estimate</t>
  </si>
  <si>
    <t>Cost Share Amount</t>
  </si>
  <si>
    <t>Urgent        (Immediate)</t>
  </si>
  <si>
    <t>Cost Share Total</t>
  </si>
  <si>
    <t>Total w/o Cost Share</t>
  </si>
  <si>
    <t>281 Northern Wake Station # 3</t>
  </si>
  <si>
    <t xml:space="preserve">Total Amount </t>
  </si>
  <si>
    <t>Original Assessment (2017)</t>
  </si>
  <si>
    <t>Updated Assessment (2021)</t>
  </si>
  <si>
    <t>Assessment Total Remaining w/ Cost Share Included</t>
  </si>
  <si>
    <t>TOTAL</t>
  </si>
  <si>
    <t xml:space="preserve">Total County Cost </t>
  </si>
  <si>
    <t>FCA Total</t>
  </si>
  <si>
    <t>280 Northern Wake Station # 4</t>
  </si>
  <si>
    <t>Fire Department</t>
  </si>
  <si>
    <t xml:space="preserve">Priority Level </t>
  </si>
  <si>
    <t>Total County Cost</t>
  </si>
  <si>
    <t>Garner 1</t>
  </si>
  <si>
    <t>Cost Share</t>
  </si>
  <si>
    <t>Station</t>
  </si>
  <si>
    <t>Total Estimated Cost for FY23 (20% Increase)</t>
  </si>
  <si>
    <t>Total Cost w/ Cost Share for FY23</t>
  </si>
  <si>
    <t>Knightdale 1</t>
  </si>
  <si>
    <t>Architectural System</t>
  </si>
  <si>
    <t>Northern Wake 3</t>
  </si>
  <si>
    <t>N/A</t>
  </si>
  <si>
    <t>Recommeneded for FY23 Budget</t>
  </si>
  <si>
    <t>Northern Wake 4</t>
  </si>
  <si>
    <t>Wake Forest 5</t>
  </si>
  <si>
    <t>Durham Hwy 1</t>
  </si>
  <si>
    <t>Fairview 1</t>
  </si>
  <si>
    <t>Garner 2</t>
  </si>
  <si>
    <t>Garner 3</t>
  </si>
  <si>
    <t>Hopkins</t>
  </si>
  <si>
    <t>Swift Creek</t>
  </si>
  <si>
    <t>Wake New Hope 2</t>
  </si>
  <si>
    <t>Wendell 1</t>
  </si>
  <si>
    <t>Wendell 2</t>
  </si>
  <si>
    <t>Western Wake 1</t>
  </si>
  <si>
    <t xml:space="preserve">TOTAL  </t>
  </si>
  <si>
    <t>Total Estimated Cost for FY24 (20% Increase)</t>
  </si>
  <si>
    <t>Total Cost w/ Cost Share for FY24</t>
  </si>
  <si>
    <t>Recommeneded for FY24 Budget</t>
  </si>
  <si>
    <t xml:space="preserve">Hopkins </t>
  </si>
  <si>
    <t xml:space="preserve"> Rolesville </t>
  </si>
  <si>
    <t>Total Estimated Cost for FY25 (20% Increase)</t>
  </si>
  <si>
    <t>Total Cost w/ Cost Share for FY25</t>
  </si>
  <si>
    <t>Recommeneded for FY25 Budget</t>
  </si>
  <si>
    <t>Rolesville</t>
  </si>
  <si>
    <t xml:space="preserve">Non-Profit </t>
  </si>
  <si>
    <t>Department Type</t>
  </si>
  <si>
    <t>Total Estimated Cost for FY26 (20% Increase)</t>
  </si>
  <si>
    <t>Total Cost w/ Cost Share for FY26</t>
  </si>
  <si>
    <t>Recommeneded for FY26 Budget</t>
  </si>
  <si>
    <t>Complete</t>
  </si>
  <si>
    <t>Quarry Tile system in apparatus bay 101 is exhibiting areas of breakage and loosening of tiles. Particular weak points were observed at overhead door thresholds and at diagonal sawcuts.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</si>
</sst>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18" x14ac:knownFonts="1">
    <font>
      <sz val="11"/>
      <color theme="1"/>
      <name val="Calibri"/>
      <family val="2"/>
      <scheme val="minor"/>
    </font>
    <font>
      <b/>
      <sz val="10"/>
      <name val="Arial"/>
      <family val="2"/>
    </font>
    <font>
      <sz val="8"/>
      <name val="Arial"/>
      <family val="2"/>
    </font>
    <font>
      <sz val="10"/>
      <name val="Arial"/>
      <family val="2"/>
    </font>
    <font>
      <b/>
      <sz val="11"/>
      <name val="Arial"/>
      <family val="2"/>
    </font>
    <font>
      <sz val="11"/>
      <color theme="1"/>
      <name val="Arial"/>
      <family val="2"/>
    </font>
    <font>
      <b/>
      <sz val="8"/>
      <color indexed="10"/>
      <name val="Arial"/>
      <family val="2"/>
    </font>
    <font>
      <sz val="8"/>
      <color theme="1"/>
      <name val="Arial"/>
      <family val="2"/>
    </font>
    <font>
      <b/>
      <sz val="8"/>
      <name val="Arial"/>
      <family val="2"/>
    </font>
    <font>
      <sz val="8"/>
      <color rgb="FF000000"/>
      <name val="Arial"/>
      <family val="2"/>
    </font>
    <font>
      <b/>
      <sz val="8"/>
      <color rgb="FF000000"/>
      <name val="Arial"/>
      <family val="2"/>
    </font>
    <font>
      <b/>
      <sz val="8"/>
      <color theme="1"/>
      <name val="Arial"/>
      <family val="2"/>
    </font>
    <font>
      <b/>
      <sz val="9"/>
      <name val="Arial"/>
      <family val="2"/>
    </font>
    <font>
      <b/>
      <sz val="11"/>
      <color theme="1"/>
      <name val="Calibri"/>
      <family val="2"/>
      <scheme val="minor"/>
    </font>
    <font>
      <b/>
      <i/>
      <sz val="11"/>
      <color theme="1"/>
      <name val="Calibri"/>
      <family val="2"/>
      <scheme val="minor"/>
    </font>
    <font>
      <sz val="8"/>
      <name val="Calibri"/>
      <family val="2"/>
      <scheme val="minor"/>
    </font>
    <font>
      <b/>
      <sz val="10"/>
      <color theme="1"/>
      <name val="Arial"/>
      <family val="2"/>
    </font>
    <font>
      <b/>
      <sz val="11"/>
      <color theme="1"/>
      <name val="Arial"/>
      <family val="2"/>
    </font>
  </fonts>
  <fills count="13">
    <fill>
      <patternFill patternType="none"/>
    </fill>
    <fill>
      <patternFill patternType="gray125"/>
    </fill>
    <fill>
      <patternFill patternType="solid">
        <fgColor rgb="FFFF8989"/>
        <bgColor indexed="64"/>
      </patternFill>
    </fill>
    <fill>
      <patternFill patternType="solid">
        <fgColor rgb="FFFFFF66"/>
        <bgColor indexed="64"/>
      </patternFill>
    </fill>
    <fill>
      <patternFill patternType="solid">
        <fgColor theme="7" tint="0.39997558519241921"/>
        <bgColor indexed="64"/>
      </patternFill>
    </fill>
    <fill>
      <patternFill patternType="solid">
        <fgColor rgb="FF92D050"/>
        <bgColor indexed="64"/>
      </patternFill>
    </fill>
    <fill>
      <patternFill patternType="solid">
        <fgColor theme="2"/>
        <bgColor indexed="64"/>
      </patternFill>
    </fill>
    <fill>
      <patternFill patternType="solid">
        <fgColor rgb="FFFF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9"/>
        <bgColor indexed="64"/>
      </patternFill>
    </fill>
  </fills>
  <borders count="102">
    <border>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medium">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rgb="FF000000"/>
      </right>
      <top style="medium">
        <color indexed="64"/>
      </top>
      <bottom style="thin">
        <color rgb="FF000000"/>
      </bottom>
      <diagonal/>
    </border>
    <border>
      <left style="thin">
        <color indexed="64"/>
      </left>
      <right style="thin">
        <color rgb="FF000000"/>
      </right>
      <top style="thin">
        <color rgb="FF000000"/>
      </top>
      <bottom style="thin">
        <color rgb="FF000000"/>
      </bottom>
      <diagonal/>
    </border>
    <border>
      <left/>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medium">
        <color indexed="64"/>
      </top>
      <bottom style="thin">
        <color rgb="FF000000"/>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rgb="FF000000"/>
      </bottom>
      <diagonal/>
    </border>
    <border>
      <left style="medium">
        <color indexed="64"/>
      </left>
      <right style="thin">
        <color indexed="64"/>
      </right>
      <top style="thin">
        <color rgb="FF000000"/>
      </top>
      <bottom style="thin">
        <color rgb="FF000000"/>
      </bottom>
      <diagonal/>
    </border>
    <border>
      <left style="medium">
        <color indexed="64"/>
      </left>
      <right style="thin">
        <color indexed="64"/>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style="medium">
        <color indexed="64"/>
      </left>
      <right style="thin">
        <color indexed="64"/>
      </right>
      <top style="thin">
        <color indexed="64"/>
      </top>
      <bottom style="medium">
        <color indexed="64"/>
      </bottom>
      <diagonal/>
    </border>
    <border>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style="thin">
        <color rgb="FF000000"/>
      </top>
      <bottom style="thin">
        <color indexed="64"/>
      </bottom>
      <diagonal/>
    </border>
    <border>
      <left/>
      <right/>
      <top style="thin">
        <color rgb="FF000000"/>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indexed="64"/>
      </right>
      <top style="thin">
        <color rgb="FF000000"/>
      </top>
      <bottom/>
      <diagonal/>
    </border>
    <border>
      <left style="thin">
        <color indexed="64"/>
      </left>
      <right style="thin">
        <color indexed="64"/>
      </right>
      <top style="thin">
        <color rgb="FF000000"/>
      </top>
      <bottom/>
      <diagonal/>
    </border>
    <border>
      <left/>
      <right style="medium">
        <color indexed="64"/>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rgb="FF000000"/>
      </bottom>
      <diagonal/>
    </border>
    <border>
      <left/>
      <right/>
      <top/>
      <bottom style="thin">
        <color rgb="FF000000"/>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top style="thin">
        <color rgb="FF000000"/>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style="thin">
        <color rgb="FF000000"/>
      </left>
      <right/>
      <top style="medium">
        <color indexed="64"/>
      </top>
      <bottom style="thin">
        <color rgb="FF000000"/>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top/>
      <bottom style="thin">
        <color rgb="FF000000"/>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461">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5" fillId="0" borderId="0" xfId="0" applyFont="1"/>
    <xf numFmtId="0" fontId="4" fillId="0" borderId="0" xfId="0" applyFont="1" applyAlignment="1">
      <alignment horizontal="center" vertical="center"/>
    </xf>
    <xf numFmtId="0" fontId="6" fillId="0" borderId="0" xfId="0" applyFont="1" applyAlignment="1">
      <alignment vertical="center"/>
    </xf>
    <xf numFmtId="0" fontId="1" fillId="0" borderId="0" xfId="0" applyFont="1" applyAlignment="1">
      <alignment horizontal="right" vertical="center" wrapText="1"/>
    </xf>
    <xf numFmtId="0" fontId="1" fillId="0" borderId="0" xfId="0" applyFont="1" applyAlignment="1">
      <alignment horizontal="center" vertical="center" wrapText="1"/>
    </xf>
    <xf numFmtId="10" fontId="1" fillId="0" borderId="0" xfId="0" applyNumberFormat="1" applyFont="1" applyAlignment="1">
      <alignment horizontal="center" vertical="center"/>
    </xf>
    <xf numFmtId="0" fontId="1" fillId="0" borderId="0" xfId="0" applyFont="1" applyBorder="1" applyAlignment="1" applyProtection="1">
      <alignment vertical="center"/>
    </xf>
    <xf numFmtId="0" fontId="8" fillId="0" borderId="0" xfId="0" applyFont="1" applyBorder="1" applyAlignment="1">
      <alignment horizontal="center" vertical="center" wrapText="1"/>
    </xf>
    <xf numFmtId="0" fontId="2" fillId="0" borderId="11" xfId="0" applyFont="1" applyFill="1" applyBorder="1" applyAlignment="1">
      <alignment horizontal="left" vertical="top" wrapText="1"/>
    </xf>
    <xf numFmtId="0" fontId="8" fillId="0" borderId="13" xfId="0" applyFont="1" applyBorder="1" applyAlignment="1">
      <alignment horizontal="center" vertical="center"/>
    </xf>
    <xf numFmtId="0" fontId="0" fillId="0" borderId="0" xfId="0" applyFill="1" applyBorder="1" applyAlignment="1">
      <alignment horizontal="left" vertical="top" wrapText="1"/>
    </xf>
    <xf numFmtId="6" fontId="8" fillId="0" borderId="0" xfId="0" applyNumberFormat="1" applyFont="1" applyBorder="1" applyAlignment="1">
      <alignment horizontal="center" vertical="center" wrapText="1"/>
    </xf>
    <xf numFmtId="0" fontId="5" fillId="0" borderId="0" xfId="0" applyFont="1" applyBorder="1"/>
    <xf numFmtId="0" fontId="0" fillId="0" borderId="6" xfId="0" applyFill="1" applyBorder="1" applyAlignment="1">
      <alignment horizontal="left" vertical="top" wrapText="1"/>
    </xf>
    <xf numFmtId="0" fontId="8" fillId="0" borderId="0" xfId="0" applyFont="1" applyFill="1" applyBorder="1" applyAlignment="1">
      <alignment vertical="top" wrapText="1"/>
    </xf>
    <xf numFmtId="0" fontId="3" fillId="0" borderId="0" xfId="0" applyFont="1" applyBorder="1" applyAlignment="1">
      <alignment vertical="center"/>
    </xf>
    <xf numFmtId="6" fontId="8" fillId="0" borderId="5" xfId="0" applyNumberFormat="1" applyFont="1" applyBorder="1" applyAlignment="1">
      <alignment horizontal="center" vertical="center" wrapText="1"/>
    </xf>
    <xf numFmtId="9" fontId="8" fillId="0" borderId="32" xfId="0" applyNumberFormat="1" applyFont="1" applyBorder="1" applyAlignment="1">
      <alignment horizontal="center" vertical="center" wrapText="1"/>
    </xf>
    <xf numFmtId="164" fontId="7" fillId="0" borderId="0" xfId="0" applyNumberFormat="1" applyFont="1" applyBorder="1" applyAlignment="1">
      <alignment vertical="center" wrapText="1"/>
    </xf>
    <xf numFmtId="0" fontId="2" fillId="0" borderId="22" xfId="0" applyFont="1" applyFill="1" applyBorder="1" applyAlignment="1">
      <alignment horizontal="left" vertical="top" wrapText="1"/>
    </xf>
    <xf numFmtId="0" fontId="2" fillId="0" borderId="12" xfId="0" applyFont="1" applyFill="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2" fillId="0" borderId="18" xfId="0" applyFont="1" applyFill="1" applyBorder="1" applyAlignment="1">
      <alignment horizontal="left" vertical="top" wrapText="1"/>
    </xf>
    <xf numFmtId="1" fontId="9" fillId="2" borderId="24" xfId="0" applyNumberFormat="1"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17" xfId="0" applyFont="1" applyFill="1" applyBorder="1" applyAlignment="1">
      <alignment horizontal="left" vertical="top" wrapText="1"/>
    </xf>
    <xf numFmtId="0" fontId="4" fillId="0" borderId="0" xfId="0" applyFont="1" applyAlignment="1">
      <alignment vertical="center"/>
    </xf>
    <xf numFmtId="0" fontId="1" fillId="0" borderId="0" xfId="0" applyFont="1" applyAlignment="1">
      <alignment vertical="center"/>
    </xf>
    <xf numFmtId="0" fontId="2" fillId="0" borderId="18"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vertical="top" wrapText="1"/>
    </xf>
    <xf numFmtId="0" fontId="2" fillId="4" borderId="11" xfId="0" applyFont="1" applyFill="1" applyBorder="1" applyAlignment="1">
      <alignment vertical="center" wrapText="1"/>
    </xf>
    <xf numFmtId="0" fontId="2" fillId="0" borderId="2" xfId="0" applyFont="1" applyBorder="1" applyAlignment="1">
      <alignment horizontal="center" vertical="center"/>
    </xf>
    <xf numFmtId="0" fontId="2" fillId="0" borderId="25" xfId="0" applyFont="1" applyFill="1" applyBorder="1" applyAlignment="1">
      <alignment horizontal="left" vertical="center" wrapText="1"/>
    </xf>
    <xf numFmtId="1" fontId="9" fillId="2" borderId="23" xfId="0" applyNumberFormat="1"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8" xfId="0" applyFont="1" applyFill="1" applyBorder="1" applyAlignment="1">
      <alignment horizontal="left" vertical="center" wrapText="1"/>
    </xf>
    <xf numFmtId="1" fontId="9" fillId="2" borderId="24" xfId="0" applyNumberFormat="1"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1" fontId="9" fillId="4" borderId="24" xfId="0" applyNumberFormat="1" applyFont="1" applyFill="1" applyBorder="1" applyAlignment="1">
      <alignment horizontal="left" vertical="center" wrapText="1"/>
    </xf>
    <xf numFmtId="0" fontId="2" fillId="4" borderId="11" xfId="0" applyFont="1" applyFill="1" applyBorder="1" applyAlignment="1">
      <alignment horizontal="left" vertical="center" wrapText="1"/>
    </xf>
    <xf numFmtId="1" fontId="9" fillId="3" borderId="24" xfId="0" applyNumberFormat="1"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0" borderId="20" xfId="0" applyFont="1" applyFill="1" applyBorder="1" applyAlignment="1">
      <alignment horizontal="left" vertical="center" wrapText="1"/>
    </xf>
    <xf numFmtId="1" fontId="9" fillId="3" borderId="42" xfId="0" applyNumberFormat="1"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8" xfId="0" applyFont="1" applyFill="1" applyBorder="1" applyAlignment="1">
      <alignment horizontal="left" vertical="top" wrapText="1"/>
    </xf>
    <xf numFmtId="0" fontId="2" fillId="0" borderId="50"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2" xfId="0" applyFont="1" applyFill="1" applyBorder="1" applyAlignment="1">
      <alignment horizontal="left" vertical="top" wrapText="1"/>
    </xf>
    <xf numFmtId="1" fontId="9" fillId="3" borderId="51" xfId="0" applyNumberFormat="1" applyFont="1" applyFill="1" applyBorder="1" applyAlignment="1">
      <alignment horizontal="left" vertical="center" wrapText="1"/>
    </xf>
    <xf numFmtId="1" fontId="9" fillId="3" borderId="47" xfId="0" applyNumberFormat="1" applyFont="1" applyFill="1" applyBorder="1" applyAlignment="1">
      <alignment horizontal="left" vertical="center" wrapText="1"/>
    </xf>
    <xf numFmtId="0" fontId="2" fillId="3" borderId="48" xfId="0" applyFont="1" applyFill="1" applyBorder="1" applyAlignment="1">
      <alignment horizontal="left" vertical="center" wrapText="1"/>
    </xf>
    <xf numFmtId="1" fontId="9" fillId="3" borderId="56" xfId="0" applyNumberFormat="1" applyFont="1" applyFill="1" applyBorder="1" applyAlignment="1">
      <alignment horizontal="left" vertical="center" wrapText="1"/>
    </xf>
    <xf numFmtId="0" fontId="2" fillId="3" borderId="57" xfId="0" applyFont="1" applyFill="1" applyBorder="1" applyAlignment="1">
      <alignment horizontal="left" vertical="center" wrapText="1"/>
    </xf>
    <xf numFmtId="164" fontId="7" fillId="0" borderId="6" xfId="0" applyNumberFormat="1" applyFont="1" applyBorder="1" applyAlignment="1">
      <alignment horizontal="left" vertical="center" wrapText="1"/>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8" fillId="0" borderId="0" xfId="0" applyFont="1" applyBorder="1" applyAlignment="1">
      <alignment vertical="center"/>
    </xf>
    <xf numFmtId="164" fontId="5" fillId="0" borderId="0" xfId="0" applyNumberFormat="1" applyFont="1"/>
    <xf numFmtId="6" fontId="8" fillId="0" borderId="10" xfId="0" applyNumberFormat="1" applyFont="1" applyBorder="1" applyAlignment="1">
      <alignment horizontal="center" vertical="center" wrapText="1"/>
    </xf>
    <xf numFmtId="164" fontId="2" fillId="0" borderId="40" xfId="0" applyNumberFormat="1" applyFont="1" applyFill="1" applyBorder="1" applyAlignment="1">
      <alignment horizontal="center" vertical="center" wrapText="1"/>
    </xf>
    <xf numFmtId="164" fontId="9" fillId="0" borderId="36" xfId="0" applyNumberFormat="1" applyFont="1" applyFill="1" applyBorder="1" applyAlignment="1">
      <alignment horizontal="center" vertical="center" wrapText="1"/>
    </xf>
    <xf numFmtId="164" fontId="9" fillId="0" borderId="18" xfId="0" applyNumberFormat="1" applyFont="1" applyFill="1" applyBorder="1" applyAlignment="1">
      <alignment horizontal="center" vertical="center" wrapText="1"/>
    </xf>
    <xf numFmtId="164" fontId="2" fillId="0" borderId="53" xfId="0" applyNumberFormat="1" applyFont="1" applyFill="1" applyBorder="1" applyAlignment="1">
      <alignment horizontal="center" vertical="center" wrapText="1"/>
    </xf>
    <xf numFmtId="164" fontId="9" fillId="0" borderId="54" xfId="0" applyNumberFormat="1" applyFont="1" applyFill="1" applyBorder="1" applyAlignment="1">
      <alignment horizontal="center" vertical="center" wrapText="1"/>
    </xf>
    <xf numFmtId="164" fontId="9" fillId="0" borderId="50" xfId="0" applyNumberFormat="1" applyFont="1" applyFill="1" applyBorder="1" applyAlignment="1">
      <alignment horizontal="center" vertical="center" wrapText="1"/>
    </xf>
    <xf numFmtId="164" fontId="2" fillId="0" borderId="40" xfId="0" applyNumberFormat="1" applyFont="1" applyFill="1" applyBorder="1" applyAlignment="1">
      <alignment horizontal="center" wrapText="1"/>
    </xf>
    <xf numFmtId="164" fontId="9" fillId="0" borderId="36" xfId="0" applyNumberFormat="1" applyFont="1" applyFill="1" applyBorder="1" applyAlignment="1">
      <alignment horizontal="center" wrapText="1"/>
    </xf>
    <xf numFmtId="164" fontId="2" fillId="0" borderId="53" xfId="0" applyNumberFormat="1" applyFont="1" applyFill="1" applyBorder="1" applyAlignment="1">
      <alignment horizontal="center" wrapText="1"/>
    </xf>
    <xf numFmtId="164" fontId="9" fillId="0" borderId="54" xfId="0" applyNumberFormat="1" applyFont="1" applyFill="1" applyBorder="1" applyAlignment="1">
      <alignment horizontal="center" wrapText="1"/>
    </xf>
    <xf numFmtId="0" fontId="2" fillId="2" borderId="11" xfId="0" applyFont="1" applyFill="1" applyBorder="1" applyAlignment="1">
      <alignment vertical="center" wrapText="1"/>
    </xf>
    <xf numFmtId="0" fontId="2" fillId="3" borderId="11" xfId="0" applyFont="1" applyFill="1" applyBorder="1" applyAlignment="1">
      <alignment vertical="center" wrapText="1"/>
    </xf>
    <xf numFmtId="1" fontId="9" fillId="2" borderId="24"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1" fontId="9" fillId="4" borderId="24" xfId="0" applyNumberFormat="1" applyFont="1" applyFill="1" applyBorder="1" applyAlignment="1">
      <alignment horizontal="center" vertical="center" wrapText="1"/>
    </xf>
    <xf numFmtId="1" fontId="9" fillId="3" borderId="24"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8" fillId="0" borderId="0" xfId="0" applyFont="1" applyBorder="1" applyAlignment="1">
      <alignment horizontal="center"/>
    </xf>
    <xf numFmtId="0" fontId="0" fillId="0" borderId="6" xfId="0" applyFill="1" applyBorder="1" applyAlignment="1">
      <alignment horizontal="center" vertical="center" wrapText="1"/>
    </xf>
    <xf numFmtId="0" fontId="0" fillId="0" borderId="0" xfId="0" applyFill="1" applyBorder="1" applyAlignment="1">
      <alignment horizontal="center" vertical="center" wrapText="1"/>
    </xf>
    <xf numFmtId="0" fontId="8" fillId="0" borderId="0" xfId="0" applyFont="1" applyFill="1" applyBorder="1" applyAlignment="1">
      <alignment horizontal="center" vertical="center" wrapText="1"/>
    </xf>
    <xf numFmtId="9" fontId="8" fillId="0" borderId="31" xfId="0" applyNumberFormat="1" applyFont="1" applyBorder="1" applyAlignment="1">
      <alignment horizontal="center" vertical="center" wrapText="1"/>
    </xf>
    <xf numFmtId="0" fontId="8" fillId="0" borderId="59" xfId="0" applyFont="1" applyBorder="1" applyAlignment="1">
      <alignment horizontal="center" vertical="center"/>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12" fillId="5" borderId="66" xfId="0" applyFont="1" applyFill="1" applyBorder="1" applyAlignment="1">
      <alignment horizontal="center" vertical="center" wrapText="1"/>
    </xf>
    <xf numFmtId="164" fontId="12" fillId="5" borderId="62" xfId="0" applyNumberFormat="1" applyFont="1" applyFill="1" applyBorder="1" applyAlignment="1">
      <alignment horizontal="center" vertical="center" wrapText="1"/>
    </xf>
    <xf numFmtId="0" fontId="3" fillId="0" borderId="0" xfId="0" applyFont="1" applyAlignment="1">
      <alignment vertical="top"/>
    </xf>
    <xf numFmtId="0" fontId="1" fillId="0" borderId="0" xfId="0" applyFont="1" applyAlignment="1">
      <alignment horizontal="right" vertical="top" wrapText="1"/>
    </xf>
    <xf numFmtId="0" fontId="8" fillId="0" borderId="14" xfId="0" applyFont="1" applyBorder="1" applyAlignment="1">
      <alignment horizontal="center" vertical="top"/>
    </xf>
    <xf numFmtId="164" fontId="7" fillId="0" borderId="6" xfId="0" applyNumberFormat="1" applyFont="1" applyBorder="1" applyAlignment="1">
      <alignment horizontal="left" vertical="top" wrapText="1"/>
    </xf>
    <xf numFmtId="0" fontId="8" fillId="0" borderId="0" xfId="0" applyFont="1" applyBorder="1" applyAlignment="1">
      <alignment horizontal="center" vertical="top"/>
    </xf>
    <xf numFmtId="164" fontId="10" fillId="0" borderId="28" xfId="0" applyNumberFormat="1" applyFont="1" applyFill="1" applyBorder="1" applyAlignment="1">
      <alignment horizontal="center" vertical="center" wrapText="1"/>
    </xf>
    <xf numFmtId="164" fontId="10" fillId="0" borderId="67" xfId="0" applyNumberFormat="1" applyFont="1" applyFill="1" applyBorder="1" applyAlignment="1">
      <alignment horizontal="center" vertical="center" wrapText="1"/>
    </xf>
    <xf numFmtId="164" fontId="10" fillId="0" borderId="33" xfId="0" applyNumberFormat="1" applyFont="1" applyFill="1" applyBorder="1" applyAlignment="1">
      <alignment horizontal="center" vertical="center" wrapText="1"/>
    </xf>
    <xf numFmtId="0" fontId="6" fillId="0" borderId="0" xfId="0" applyFont="1" applyAlignment="1">
      <alignment horizontal="center" vertical="center"/>
    </xf>
    <xf numFmtId="0" fontId="1" fillId="0" borderId="0" xfId="0" applyFont="1" applyBorder="1" applyAlignment="1" applyProtection="1">
      <alignment horizontal="center" vertical="center"/>
    </xf>
    <xf numFmtId="164" fontId="2" fillId="0" borderId="39" xfId="0" applyNumberFormat="1" applyFont="1" applyFill="1" applyBorder="1" applyAlignment="1">
      <alignment horizontal="center" vertical="center" wrapText="1"/>
    </xf>
    <xf numFmtId="164" fontId="9" fillId="0" borderId="35" xfId="0" applyNumberFormat="1" applyFont="1" applyFill="1" applyBorder="1" applyAlignment="1">
      <alignment horizontal="center" vertical="center" wrapText="1"/>
    </xf>
    <xf numFmtId="164" fontId="2" fillId="0" borderId="36" xfId="0" applyNumberFormat="1" applyFont="1" applyFill="1" applyBorder="1" applyAlignment="1">
      <alignment horizontal="center" vertical="center" wrapText="1"/>
    </xf>
    <xf numFmtId="164" fontId="2" fillId="0" borderId="54" xfId="0" applyNumberFormat="1" applyFont="1" applyFill="1" applyBorder="1" applyAlignment="1">
      <alignment horizontal="center" vertical="center" wrapText="1"/>
    </xf>
    <xf numFmtId="164" fontId="7" fillId="0" borderId="6" xfId="0" applyNumberFormat="1" applyFont="1" applyBorder="1" applyAlignment="1">
      <alignment horizontal="center" vertical="center" wrapText="1"/>
    </xf>
    <xf numFmtId="164" fontId="7" fillId="0" borderId="0" xfId="0" applyNumberFormat="1"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10" fontId="11" fillId="0" borderId="66" xfId="0" applyNumberFormat="1" applyFont="1" applyBorder="1" applyAlignment="1">
      <alignment horizontal="center" vertical="center" wrapText="1"/>
    </xf>
    <xf numFmtId="0" fontId="3" fillId="0" borderId="0" xfId="0" applyFont="1" applyAlignment="1"/>
    <xf numFmtId="0" fontId="1" fillId="0" borderId="0" xfId="0" applyFont="1" applyAlignment="1">
      <alignment horizontal="right" wrapText="1"/>
    </xf>
    <xf numFmtId="0" fontId="8" fillId="0" borderId="14" xfId="0" applyFont="1" applyBorder="1" applyAlignment="1">
      <alignment horizontal="center"/>
    </xf>
    <xf numFmtId="0" fontId="2" fillId="0" borderId="19" xfId="0" applyFont="1" applyFill="1" applyBorder="1" applyAlignment="1">
      <alignment horizontal="left" wrapText="1"/>
    </xf>
    <xf numFmtId="0" fontId="2" fillId="0" borderId="11" xfId="0" applyFont="1" applyFill="1" applyBorder="1" applyAlignment="1">
      <alignment horizontal="left" wrapText="1"/>
    </xf>
    <xf numFmtId="0" fontId="2" fillId="0" borderId="52" xfId="0" applyFont="1" applyFill="1" applyBorder="1" applyAlignment="1">
      <alignment horizontal="left" wrapText="1"/>
    </xf>
    <xf numFmtId="164" fontId="7" fillId="0" borderId="6" xfId="0" applyNumberFormat="1" applyFont="1" applyBorder="1" applyAlignment="1">
      <alignment horizontal="left" wrapText="1"/>
    </xf>
    <xf numFmtId="0" fontId="0" fillId="0" borderId="6" xfId="0" applyFill="1" applyBorder="1" applyAlignment="1">
      <alignment vertical="center" wrapText="1"/>
    </xf>
    <xf numFmtId="0" fontId="0" fillId="0" borderId="0" xfId="0" applyFill="1" applyBorder="1" applyAlignment="1">
      <alignment vertical="center" wrapText="1"/>
    </xf>
    <xf numFmtId="0" fontId="8" fillId="0" borderId="0" xfId="0" applyFont="1" applyFill="1" applyBorder="1" applyAlignment="1">
      <alignment vertical="center" wrapText="1"/>
    </xf>
    <xf numFmtId="164" fontId="9" fillId="0" borderId="58" xfId="0" applyNumberFormat="1" applyFont="1" applyFill="1" applyBorder="1" applyAlignment="1">
      <alignment horizontal="center" vertical="center" wrapText="1"/>
    </xf>
    <xf numFmtId="164" fontId="9" fillId="0" borderId="71" xfId="0" applyNumberFormat="1" applyFont="1" applyFill="1" applyBorder="1" applyAlignment="1">
      <alignment horizontal="center" vertical="center" wrapText="1"/>
    </xf>
    <xf numFmtId="164" fontId="9" fillId="0" borderId="43" xfId="0" applyNumberFormat="1" applyFont="1" applyFill="1" applyBorder="1" applyAlignment="1">
      <alignment horizontal="center" vertical="center" wrapText="1"/>
    </xf>
    <xf numFmtId="0" fontId="8" fillId="0" borderId="72" xfId="0" applyFont="1" applyFill="1" applyBorder="1" applyAlignment="1">
      <alignment horizontal="center" vertical="center" wrapText="1"/>
    </xf>
    <xf numFmtId="9" fontId="8" fillId="0" borderId="66" xfId="0" applyNumberFormat="1" applyFont="1" applyBorder="1" applyAlignment="1">
      <alignment horizontal="center" vertical="center" wrapText="1"/>
    </xf>
    <xf numFmtId="0" fontId="2" fillId="0" borderId="19" xfId="0" applyFont="1" applyFill="1" applyBorder="1" applyAlignment="1">
      <alignment horizontal="left" vertical="top" wrapText="1"/>
    </xf>
    <xf numFmtId="164" fontId="9" fillId="0" borderId="27" xfId="0" applyNumberFormat="1" applyFont="1" applyFill="1" applyBorder="1" applyAlignment="1">
      <alignment horizontal="center" vertical="center" wrapText="1"/>
    </xf>
    <xf numFmtId="164" fontId="9" fillId="0" borderId="26" xfId="0" applyNumberFormat="1" applyFont="1" applyFill="1" applyBorder="1" applyAlignment="1">
      <alignment horizontal="center" vertical="center" wrapText="1"/>
    </xf>
    <xf numFmtId="0" fontId="2" fillId="0" borderId="22" xfId="0" applyFont="1" applyFill="1" applyBorder="1" applyAlignment="1">
      <alignment horizontal="left" wrapText="1"/>
    </xf>
    <xf numFmtId="164" fontId="2" fillId="0" borderId="41" xfId="0" applyNumberFormat="1" applyFont="1" applyFill="1" applyBorder="1" applyAlignment="1">
      <alignment horizontal="center" vertical="center" wrapText="1"/>
    </xf>
    <xf numFmtId="164" fontId="2" fillId="0" borderId="49" xfId="0" applyNumberFormat="1" applyFont="1" applyFill="1" applyBorder="1" applyAlignment="1">
      <alignment horizontal="center" vertical="center" wrapText="1"/>
    </xf>
    <xf numFmtId="164" fontId="9" fillId="0" borderId="44" xfId="0" applyNumberFormat="1" applyFont="1" applyFill="1" applyBorder="1" applyAlignment="1">
      <alignment horizontal="center" vertical="center" wrapText="1"/>
    </xf>
    <xf numFmtId="164" fontId="10" fillId="0" borderId="76" xfId="0" applyNumberFormat="1" applyFont="1" applyFill="1" applyBorder="1" applyAlignment="1">
      <alignment horizontal="center" vertical="center" wrapText="1"/>
    </xf>
    <xf numFmtId="164" fontId="9" fillId="0" borderId="55"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164" fontId="9" fillId="0" borderId="25" xfId="0" applyNumberFormat="1" applyFont="1" applyFill="1" applyBorder="1" applyAlignment="1">
      <alignment horizontal="center" vertical="center" wrapText="1"/>
    </xf>
    <xf numFmtId="164" fontId="9" fillId="0" borderId="20" xfId="0" applyNumberFormat="1" applyFont="1" applyFill="1" applyBorder="1" applyAlignment="1">
      <alignment horizontal="center" vertical="center" wrapText="1"/>
    </xf>
    <xf numFmtId="0" fontId="8" fillId="0" borderId="13" xfId="0" applyFont="1" applyBorder="1" applyAlignment="1">
      <alignment horizontal="center" vertical="top"/>
    </xf>
    <xf numFmtId="164" fontId="7" fillId="0" borderId="0" xfId="0" applyNumberFormat="1" applyFont="1" applyBorder="1" applyAlignment="1">
      <alignment horizontal="left" vertical="center" wrapText="1"/>
    </xf>
    <xf numFmtId="0" fontId="8" fillId="0" borderId="66" xfId="0" applyFont="1" applyBorder="1" applyAlignment="1">
      <alignment horizontal="center" vertical="center"/>
    </xf>
    <xf numFmtId="0" fontId="2" fillId="0" borderId="79" xfId="0" applyFont="1" applyFill="1" applyBorder="1" applyAlignment="1">
      <alignment horizontal="left" wrapText="1"/>
    </xf>
    <xf numFmtId="6" fontId="8" fillId="0" borderId="78" xfId="0" applyNumberFormat="1" applyFont="1" applyBorder="1" applyAlignment="1">
      <alignment horizontal="center" vertical="center" wrapText="1"/>
    </xf>
    <xf numFmtId="164" fontId="2" fillId="0" borderId="2" xfId="0" applyNumberFormat="1" applyFont="1" applyFill="1" applyBorder="1" applyAlignment="1">
      <alignment horizontal="center" vertical="center" wrapText="1"/>
    </xf>
    <xf numFmtId="164" fontId="9" fillId="0" borderId="77"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2" fillId="0" borderId="45" xfId="0" applyNumberFormat="1" applyFont="1" applyFill="1" applyBorder="1" applyAlignment="1">
      <alignment horizontal="center" vertical="center" wrapText="1"/>
    </xf>
    <xf numFmtId="164" fontId="2" fillId="0" borderId="37" xfId="0" applyNumberFormat="1" applyFont="1" applyFill="1" applyBorder="1" applyAlignment="1">
      <alignment horizontal="center" vertical="center" wrapText="1"/>
    </xf>
    <xf numFmtId="164" fontId="9" fillId="0" borderId="75" xfId="0" applyNumberFormat="1" applyFont="1" applyFill="1" applyBorder="1" applyAlignment="1">
      <alignment horizontal="center" vertical="center" wrapText="1"/>
    </xf>
    <xf numFmtId="164" fontId="9" fillId="0" borderId="70" xfId="0" applyNumberFormat="1" applyFont="1" applyFill="1" applyBorder="1" applyAlignment="1">
      <alignment horizontal="center" vertical="center" wrapText="1"/>
    </xf>
    <xf numFmtId="6" fontId="8" fillId="0" borderId="62" xfId="0" applyNumberFormat="1" applyFont="1" applyBorder="1" applyAlignment="1">
      <alignment horizontal="center" vertical="center" wrapText="1"/>
    </xf>
    <xf numFmtId="6" fontId="8" fillId="0" borderId="16" xfId="0" applyNumberFormat="1" applyFont="1" applyBorder="1" applyAlignment="1">
      <alignment horizontal="center" vertical="center" wrapText="1"/>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164" fontId="10" fillId="0" borderId="61" xfId="0" applyNumberFormat="1" applyFont="1" applyFill="1" applyBorder="1" applyAlignment="1">
      <alignment horizontal="center" wrapText="1"/>
    </xf>
    <xf numFmtId="164" fontId="10" fillId="0" borderId="18" xfId="0" applyNumberFormat="1" applyFont="1" applyFill="1" applyBorder="1" applyAlignment="1">
      <alignment horizontal="center" wrapText="1"/>
    </xf>
    <xf numFmtId="164" fontId="10" fillId="0" borderId="50" xfId="0" applyNumberFormat="1" applyFont="1" applyFill="1" applyBorder="1" applyAlignment="1">
      <alignment horizontal="center" wrapText="1"/>
    </xf>
    <xf numFmtId="164" fontId="2" fillId="0" borderId="60" xfId="0" applyNumberFormat="1" applyFont="1" applyFill="1" applyBorder="1" applyAlignment="1">
      <alignment horizontal="center" wrapText="1"/>
    </xf>
    <xf numFmtId="164" fontId="9" fillId="0" borderId="73" xfId="0" applyNumberFormat="1" applyFont="1" applyFill="1" applyBorder="1" applyAlignment="1">
      <alignment horizontal="center" wrapText="1"/>
    </xf>
    <xf numFmtId="164" fontId="2" fillId="0" borderId="41" xfId="0" applyNumberFormat="1" applyFont="1" applyFill="1" applyBorder="1" applyAlignment="1">
      <alignment horizontal="center" wrapText="1"/>
    </xf>
    <xf numFmtId="164" fontId="9" fillId="0" borderId="43" xfId="0" applyNumberFormat="1" applyFont="1" applyFill="1" applyBorder="1" applyAlignment="1">
      <alignment horizontal="center" wrapText="1"/>
    </xf>
    <xf numFmtId="6" fontId="8" fillId="0" borderId="80" xfId="0" applyNumberFormat="1" applyFont="1" applyBorder="1" applyAlignment="1">
      <alignment horizontal="center" wrapText="1"/>
    </xf>
    <xf numFmtId="165" fontId="0" fillId="0" borderId="0" xfId="0" applyNumberFormat="1"/>
    <xf numFmtId="0" fontId="0" fillId="0" borderId="58" xfId="0" applyBorder="1" applyAlignment="1">
      <alignment horizontal="center" vertical="center"/>
    </xf>
    <xf numFmtId="0" fontId="0" fillId="0" borderId="37" xfId="0" applyBorder="1" applyAlignment="1">
      <alignment horizontal="center" vertical="center"/>
    </xf>
    <xf numFmtId="0" fontId="0" fillId="0" borderId="2" xfId="0" applyBorder="1" applyAlignment="1">
      <alignment horizontal="center" vertical="center"/>
    </xf>
    <xf numFmtId="165" fontId="0" fillId="0" borderId="78" xfId="0" applyNumberFormat="1" applyFont="1" applyBorder="1"/>
    <xf numFmtId="165" fontId="0" fillId="0" borderId="62" xfId="0" applyNumberFormat="1" applyFont="1" applyBorder="1"/>
    <xf numFmtId="0" fontId="14" fillId="0" borderId="58" xfId="0" applyFont="1" applyBorder="1" applyAlignment="1">
      <alignment horizontal="center" vertical="center"/>
    </xf>
    <xf numFmtId="0" fontId="0" fillId="0" borderId="30" xfId="0" applyBorder="1" applyAlignment="1">
      <alignment horizontal="center" vertical="center"/>
    </xf>
    <xf numFmtId="1" fontId="9" fillId="7" borderId="23" xfId="0" applyNumberFormat="1" applyFont="1" applyFill="1" applyBorder="1" applyAlignment="1">
      <alignment horizontal="left" vertical="center" wrapText="1"/>
    </xf>
    <xf numFmtId="0" fontId="2" fillId="7" borderId="19" xfId="0" applyFont="1" applyFill="1" applyBorder="1" applyAlignment="1">
      <alignment vertical="center" wrapText="1"/>
    </xf>
    <xf numFmtId="0" fontId="2" fillId="7" borderId="19" xfId="0" applyFont="1" applyFill="1" applyBorder="1" applyAlignment="1">
      <alignment horizontal="left" vertical="center" wrapText="1"/>
    </xf>
    <xf numFmtId="1" fontId="9" fillId="7" borderId="24" xfId="0" applyNumberFormat="1" applyFont="1" applyFill="1" applyBorder="1" applyAlignment="1">
      <alignment horizontal="left" vertical="center" wrapText="1"/>
    </xf>
    <xf numFmtId="0" fontId="2" fillId="7" borderId="11" xfId="0" applyFont="1" applyFill="1" applyBorder="1" applyAlignment="1">
      <alignment horizontal="left" vertical="center" wrapText="1"/>
    </xf>
    <xf numFmtId="0" fontId="0" fillId="7" borderId="12" xfId="0" applyFill="1" applyBorder="1" applyAlignment="1">
      <alignment horizontal="center"/>
    </xf>
    <xf numFmtId="0" fontId="0" fillId="2" borderId="12" xfId="0" applyFill="1" applyBorder="1" applyAlignment="1">
      <alignment horizontal="center"/>
    </xf>
    <xf numFmtId="0" fontId="0" fillId="4" borderId="12" xfId="0" applyFill="1" applyBorder="1" applyAlignment="1">
      <alignment horizontal="center"/>
    </xf>
    <xf numFmtId="0" fontId="0" fillId="8" borderId="3" xfId="0" applyFill="1" applyBorder="1" applyAlignment="1">
      <alignment horizontal="center"/>
    </xf>
    <xf numFmtId="0" fontId="13" fillId="9" borderId="37" xfId="0" applyFont="1" applyFill="1" applyBorder="1" applyAlignment="1">
      <alignment horizontal="right"/>
    </xf>
    <xf numFmtId="165" fontId="13" fillId="9" borderId="62" xfId="0" applyNumberFormat="1" applyFont="1" applyFill="1" applyBorder="1"/>
    <xf numFmtId="165" fontId="0" fillId="7" borderId="58" xfId="0" applyNumberFormat="1" applyFill="1" applyBorder="1"/>
    <xf numFmtId="165" fontId="13" fillId="7" borderId="67" xfId="0" applyNumberFormat="1" applyFont="1" applyFill="1" applyBorder="1"/>
    <xf numFmtId="165" fontId="0" fillId="2" borderId="58" xfId="0" applyNumberFormat="1" applyFill="1" applyBorder="1"/>
    <xf numFmtId="165" fontId="13" fillId="2" borderId="67" xfId="0" applyNumberFormat="1" applyFont="1" applyFill="1" applyBorder="1"/>
    <xf numFmtId="165" fontId="0" fillId="4" borderId="58" xfId="0" applyNumberFormat="1" applyFill="1" applyBorder="1"/>
    <xf numFmtId="165" fontId="13" fillId="4" borderId="67" xfId="0" applyNumberFormat="1" applyFont="1" applyFill="1" applyBorder="1"/>
    <xf numFmtId="165" fontId="0" fillId="8" borderId="30" xfId="0" applyNumberFormat="1" applyFill="1" applyBorder="1"/>
    <xf numFmtId="165" fontId="13" fillId="8" borderId="33" xfId="0" applyNumberFormat="1" applyFont="1" applyFill="1" applyBorder="1"/>
    <xf numFmtId="165" fontId="13" fillId="9" borderId="75" xfId="0" applyNumberFormat="1" applyFont="1" applyFill="1" applyBorder="1"/>
    <xf numFmtId="165" fontId="13" fillId="9" borderId="81" xfId="0" applyNumberFormat="1" applyFont="1" applyFill="1" applyBorder="1"/>
    <xf numFmtId="0" fontId="13" fillId="9" borderId="45" xfId="0" applyFont="1" applyFill="1" applyBorder="1"/>
    <xf numFmtId="0" fontId="13" fillId="9" borderId="37" xfId="0" applyFont="1" applyFill="1" applyBorder="1" applyAlignment="1">
      <alignment horizontal="right" vertical="center"/>
    </xf>
    <xf numFmtId="0" fontId="13" fillId="10" borderId="30" xfId="0" applyFont="1" applyFill="1" applyBorder="1" applyAlignment="1">
      <alignment horizontal="center" vertical="center"/>
    </xf>
    <xf numFmtId="165" fontId="13" fillId="10" borderId="30" xfId="0" applyNumberFormat="1" applyFont="1" applyFill="1" applyBorder="1" applyAlignment="1">
      <alignment horizontal="center" vertical="center"/>
    </xf>
    <xf numFmtId="0" fontId="13" fillId="10" borderId="2" xfId="0" applyFont="1" applyFill="1" applyBorder="1" applyAlignment="1">
      <alignment horizontal="center" vertical="center"/>
    </xf>
    <xf numFmtId="0" fontId="13" fillId="10" borderId="77" xfId="0" applyFont="1" applyFill="1" applyBorder="1" applyAlignment="1">
      <alignment horizontal="center"/>
    </xf>
    <xf numFmtId="165" fontId="13" fillId="10" borderId="78" xfId="0" applyNumberFormat="1" applyFont="1" applyFill="1" applyBorder="1" applyAlignment="1">
      <alignment horizontal="center"/>
    </xf>
    <xf numFmtId="0" fontId="13" fillId="10" borderId="58" xfId="0" applyFont="1" applyFill="1" applyBorder="1" applyAlignment="1">
      <alignment horizontal="center" vertical="center"/>
    </xf>
    <xf numFmtId="6" fontId="8" fillId="0" borderId="33" xfId="0" applyNumberFormat="1" applyFont="1" applyBorder="1" applyAlignment="1">
      <alignment horizontal="center" vertical="center" wrapText="1"/>
    </xf>
    <xf numFmtId="6" fontId="8" fillId="0" borderId="10" xfId="0" applyNumberFormat="1" applyFont="1" applyBorder="1" applyAlignment="1">
      <alignment horizontal="center" vertical="center" wrapText="1"/>
    </xf>
    <xf numFmtId="6" fontId="8" fillId="0" borderId="68" xfId="0" applyNumberFormat="1" applyFont="1" applyBorder="1" applyAlignment="1">
      <alignment horizontal="center" vertical="center" wrapText="1"/>
    </xf>
    <xf numFmtId="6" fontId="8" fillId="0" borderId="69" xfId="0" applyNumberFormat="1" applyFont="1" applyBorder="1" applyAlignment="1">
      <alignment horizontal="center" vertical="center" wrapText="1"/>
    </xf>
    <xf numFmtId="164" fontId="2" fillId="0" borderId="7" xfId="0" applyNumberFormat="1" applyFont="1" applyFill="1" applyBorder="1" applyAlignment="1">
      <alignment horizontal="center" vertical="center" wrapText="1"/>
    </xf>
    <xf numFmtId="164" fontId="9" fillId="0" borderId="74"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164" fontId="2" fillId="0" borderId="35" xfId="0" applyNumberFormat="1" applyFont="1" applyFill="1" applyBorder="1" applyAlignment="1">
      <alignment horizontal="center" vertical="center" wrapText="1"/>
    </xf>
    <xf numFmtId="164" fontId="2" fillId="0" borderId="43" xfId="0" applyNumberFormat="1"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79" xfId="0" applyFont="1" applyFill="1" applyBorder="1" applyAlignment="1">
      <alignment horizontal="left" vertical="top" wrapText="1"/>
    </xf>
    <xf numFmtId="9" fontId="8" fillId="0" borderId="69" xfId="0" applyNumberFormat="1" applyFont="1" applyBorder="1" applyAlignment="1">
      <alignment horizontal="center" vertical="center" wrapText="1"/>
    </xf>
    <xf numFmtId="10" fontId="11" fillId="0" borderId="69" xfId="0" applyNumberFormat="1" applyFont="1" applyBorder="1" applyAlignment="1">
      <alignment horizontal="center" vertical="center" wrapText="1"/>
    </xf>
    <xf numFmtId="164" fontId="9" fillId="0" borderId="58" xfId="0" applyNumberFormat="1" applyFont="1" applyFill="1" applyBorder="1" applyAlignment="1">
      <alignment horizontal="center" wrapText="1"/>
    </xf>
    <xf numFmtId="164" fontId="2" fillId="0" borderId="2" xfId="0" applyNumberFormat="1" applyFont="1" applyFill="1" applyBorder="1" applyAlignment="1">
      <alignment horizontal="center" wrapText="1"/>
    </xf>
    <xf numFmtId="164" fontId="9" fillId="0" borderId="77" xfId="0" applyNumberFormat="1" applyFont="1" applyFill="1" applyBorder="1" applyAlignment="1">
      <alignment horizontal="center" wrapText="1"/>
    </xf>
    <xf numFmtId="164" fontId="2" fillId="0" borderId="12" xfId="0" applyNumberFormat="1" applyFont="1" applyFill="1" applyBorder="1" applyAlignment="1">
      <alignment horizontal="center" wrapText="1"/>
    </xf>
    <xf numFmtId="164" fontId="2" fillId="0" borderId="45" xfId="0" applyNumberFormat="1" applyFont="1" applyFill="1" applyBorder="1" applyAlignment="1">
      <alignment horizontal="center" wrapText="1"/>
    </xf>
    <xf numFmtId="164" fontId="9" fillId="0" borderId="71" xfId="0" applyNumberFormat="1" applyFont="1" applyFill="1" applyBorder="1" applyAlignment="1">
      <alignment horizontal="center" wrapText="1"/>
    </xf>
    <xf numFmtId="0" fontId="8" fillId="6" borderId="82" xfId="0" applyFont="1" applyFill="1" applyBorder="1" applyAlignment="1">
      <alignment horizontal="center" vertical="center" wrapText="1"/>
    </xf>
    <xf numFmtId="164" fontId="10" fillId="0" borderId="80" xfId="0" applyNumberFormat="1" applyFont="1" applyFill="1" applyBorder="1" applyAlignment="1">
      <alignment horizontal="center" vertical="center" wrapText="1"/>
    </xf>
    <xf numFmtId="164" fontId="10" fillId="0" borderId="68" xfId="0" applyNumberFormat="1" applyFont="1" applyFill="1" applyBorder="1" applyAlignment="1">
      <alignment horizontal="center" vertical="center" wrapText="1"/>
    </xf>
    <xf numFmtId="164" fontId="10" fillId="6" borderId="82" xfId="0" applyNumberFormat="1" applyFont="1" applyFill="1" applyBorder="1" applyAlignment="1">
      <alignment horizontal="center" vertical="center" wrapText="1"/>
    </xf>
    <xf numFmtId="164" fontId="12" fillId="5" borderId="66" xfId="0" applyNumberFormat="1" applyFont="1" applyFill="1" applyBorder="1" applyAlignment="1">
      <alignment horizontal="center" vertical="center" wrapText="1"/>
    </xf>
    <xf numFmtId="164" fontId="10" fillId="0" borderId="82" xfId="0" applyNumberFormat="1" applyFont="1" applyFill="1" applyBorder="1" applyAlignment="1">
      <alignment horizontal="center" vertical="center" wrapText="1"/>
    </xf>
    <xf numFmtId="164" fontId="10" fillId="0" borderId="84" xfId="0" applyNumberFormat="1" applyFont="1" applyFill="1" applyBorder="1" applyAlignment="1">
      <alignment horizontal="center" vertical="center" wrapText="1"/>
    </xf>
    <xf numFmtId="0" fontId="8" fillId="0" borderId="80" xfId="0" applyFont="1" applyBorder="1" applyAlignment="1">
      <alignment horizontal="center" vertical="center"/>
    </xf>
    <xf numFmtId="0" fontId="8" fillId="0" borderId="82" xfId="0" applyFont="1" applyFill="1" applyBorder="1" applyAlignment="1">
      <alignment horizontal="center" vertical="center" wrapText="1"/>
    </xf>
    <xf numFmtId="0" fontId="8" fillId="6" borderId="84" xfId="0" applyFont="1" applyFill="1" applyBorder="1" applyAlignment="1">
      <alignment horizontal="center" vertical="center" wrapText="1"/>
    </xf>
    <xf numFmtId="0" fontId="12" fillId="5" borderId="59" xfId="0" applyFont="1" applyFill="1" applyBorder="1" applyAlignment="1">
      <alignment horizontal="center" vertical="center" wrapText="1"/>
    </xf>
    <xf numFmtId="164" fontId="10" fillId="6" borderId="84" xfId="0" applyNumberFormat="1" applyFont="1" applyFill="1" applyBorder="1" applyAlignment="1">
      <alignment horizontal="center" vertical="center" wrapText="1"/>
    </xf>
    <xf numFmtId="164" fontId="12" fillId="5" borderId="59" xfId="0" applyNumberFormat="1" applyFont="1" applyFill="1" applyBorder="1" applyAlignment="1">
      <alignment horizontal="center" vertical="center" wrapText="1"/>
    </xf>
    <xf numFmtId="0" fontId="2" fillId="0" borderId="85" xfId="0" applyFont="1" applyFill="1" applyBorder="1" applyAlignment="1">
      <alignment horizontal="left" vertical="top" wrapText="1"/>
    </xf>
    <xf numFmtId="165" fontId="11" fillId="0" borderId="80" xfId="0" applyNumberFormat="1" applyFont="1" applyBorder="1" applyAlignment="1">
      <alignment horizontal="center" vertical="center"/>
    </xf>
    <xf numFmtId="165" fontId="11" fillId="0" borderId="82" xfId="0" applyNumberFormat="1" applyFont="1" applyBorder="1" applyAlignment="1">
      <alignment horizontal="center" vertical="center"/>
    </xf>
    <xf numFmtId="165" fontId="11" fillId="0" borderId="87" xfId="0" applyNumberFormat="1" applyFont="1" applyBorder="1" applyAlignment="1">
      <alignment horizontal="center" vertical="center"/>
    </xf>
    <xf numFmtId="6" fontId="8" fillId="0" borderId="83" xfId="0" applyNumberFormat="1" applyFont="1" applyBorder="1" applyAlignment="1">
      <alignment horizontal="center" vertical="center" wrapText="1"/>
    </xf>
    <xf numFmtId="164" fontId="9" fillId="0" borderId="88" xfId="0" applyNumberFormat="1" applyFont="1" applyFill="1" applyBorder="1" applyAlignment="1">
      <alignment horizontal="center" vertical="center" wrapText="1"/>
    </xf>
    <xf numFmtId="164" fontId="9" fillId="0" borderId="89" xfId="0" applyNumberFormat="1" applyFont="1" applyFill="1" applyBorder="1" applyAlignment="1">
      <alignment horizontal="center" vertical="center" wrapText="1"/>
    </xf>
    <xf numFmtId="164" fontId="9" fillId="0" borderId="90" xfId="0" applyNumberFormat="1" applyFont="1" applyFill="1" applyBorder="1" applyAlignment="1">
      <alignment horizontal="center" vertical="center" wrapText="1"/>
    </xf>
    <xf numFmtId="165" fontId="11" fillId="0" borderId="80" xfId="0" applyNumberFormat="1" applyFont="1" applyBorder="1" applyAlignment="1">
      <alignment horizontal="center"/>
    </xf>
    <xf numFmtId="165" fontId="11" fillId="0" borderId="82" xfId="0" applyNumberFormat="1" applyFont="1" applyBorder="1" applyAlignment="1">
      <alignment horizontal="center"/>
    </xf>
    <xf numFmtId="165" fontId="11" fillId="0" borderId="87" xfId="0" applyNumberFormat="1" applyFont="1" applyBorder="1" applyAlignment="1">
      <alignment horizontal="center"/>
    </xf>
    <xf numFmtId="164" fontId="9" fillId="0" borderId="91" xfId="0" applyNumberFormat="1" applyFont="1" applyFill="1" applyBorder="1" applyAlignment="1">
      <alignment horizontal="center" wrapText="1"/>
    </xf>
    <xf numFmtId="164" fontId="9" fillId="0" borderId="92" xfId="0" applyNumberFormat="1" applyFont="1" applyFill="1" applyBorder="1" applyAlignment="1">
      <alignment horizontal="center" wrapText="1"/>
    </xf>
    <xf numFmtId="164" fontId="9" fillId="0" borderId="86" xfId="0" applyNumberFormat="1" applyFont="1" applyFill="1" applyBorder="1" applyAlignment="1">
      <alignment horizontal="center" wrapText="1"/>
    </xf>
    <xf numFmtId="164" fontId="10" fillId="0" borderId="80" xfId="0" applyNumberFormat="1" applyFont="1" applyFill="1" applyBorder="1" applyAlignment="1">
      <alignment horizontal="center" wrapText="1"/>
    </xf>
    <xf numFmtId="164" fontId="10" fillId="0" borderId="82" xfId="0" applyNumberFormat="1" applyFont="1" applyFill="1" applyBorder="1" applyAlignment="1">
      <alignment horizontal="center" wrapText="1"/>
    </xf>
    <xf numFmtId="164" fontId="10" fillId="0" borderId="87" xfId="0" applyNumberFormat="1" applyFont="1" applyFill="1" applyBorder="1" applyAlignment="1">
      <alignment horizontal="center" wrapText="1"/>
    </xf>
    <xf numFmtId="164" fontId="9" fillId="0" borderId="92" xfId="0" applyNumberFormat="1" applyFont="1" applyFill="1" applyBorder="1" applyAlignment="1">
      <alignment horizontal="center" vertical="center" wrapText="1"/>
    </xf>
    <xf numFmtId="164" fontId="9" fillId="0" borderId="16" xfId="0" applyNumberFormat="1" applyFont="1" applyFill="1" applyBorder="1" applyAlignment="1">
      <alignment horizontal="center" vertical="center" wrapText="1"/>
    </xf>
    <xf numFmtId="6" fontId="8" fillId="0" borderId="66" xfId="0" applyNumberFormat="1" applyFont="1" applyBorder="1" applyAlignment="1">
      <alignment horizontal="center" vertical="center" wrapText="1"/>
    </xf>
    <xf numFmtId="164" fontId="9" fillId="0" borderId="93" xfId="0" applyNumberFormat="1" applyFont="1" applyFill="1" applyBorder="1" applyAlignment="1">
      <alignment horizontal="center" vertical="center" wrapText="1"/>
    </xf>
    <xf numFmtId="164" fontId="9" fillId="0" borderId="65" xfId="0" applyNumberFormat="1" applyFont="1" applyFill="1" applyBorder="1" applyAlignment="1">
      <alignment horizontal="center" vertical="center" wrapText="1"/>
    </xf>
    <xf numFmtId="164" fontId="9" fillId="0" borderId="72" xfId="0" applyNumberFormat="1" applyFont="1" applyFill="1" applyBorder="1" applyAlignment="1">
      <alignment horizontal="center" vertical="center" wrapText="1"/>
    </xf>
    <xf numFmtId="164" fontId="9" fillId="0" borderId="94" xfId="0" applyNumberFormat="1" applyFont="1" applyFill="1" applyBorder="1" applyAlignment="1">
      <alignment horizontal="center" vertical="center" wrapText="1"/>
    </xf>
    <xf numFmtId="164" fontId="9" fillId="0" borderId="91"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164" fontId="10" fillId="0" borderId="87" xfId="0" applyNumberFormat="1" applyFont="1" applyFill="1" applyBorder="1" applyAlignment="1">
      <alignment horizontal="center" vertical="center" wrapText="1"/>
    </xf>
    <xf numFmtId="0" fontId="2" fillId="0" borderId="95" xfId="0" applyFont="1" applyFill="1" applyBorder="1" applyAlignment="1">
      <alignment horizontal="left" wrapText="1"/>
    </xf>
    <xf numFmtId="164" fontId="9" fillId="0" borderId="86" xfId="0" applyNumberFormat="1" applyFont="1" applyFill="1" applyBorder="1" applyAlignment="1">
      <alignment horizontal="center" vertical="center" wrapText="1"/>
    </xf>
    <xf numFmtId="0" fontId="12" fillId="5" borderId="87" xfId="0" applyFont="1" applyFill="1" applyBorder="1" applyAlignment="1">
      <alignment horizontal="center" vertical="center" wrapText="1"/>
    </xf>
    <xf numFmtId="164" fontId="10" fillId="0" borderId="96" xfId="0" applyNumberFormat="1" applyFont="1" applyFill="1" applyBorder="1" applyAlignment="1">
      <alignment horizontal="center" vertical="center" wrapText="1"/>
    </xf>
    <xf numFmtId="164" fontId="10" fillId="0" borderId="89" xfId="0" applyNumberFormat="1" applyFont="1" applyFill="1" applyBorder="1" applyAlignment="1">
      <alignment horizontal="center" vertical="center" wrapText="1"/>
    </xf>
    <xf numFmtId="164" fontId="10" fillId="0" borderId="90" xfId="0" applyNumberFormat="1" applyFont="1" applyFill="1" applyBorder="1" applyAlignment="1">
      <alignment horizontal="center" vertical="center" wrapText="1"/>
    </xf>
    <xf numFmtId="165" fontId="11" fillId="0" borderId="97" xfId="0" applyNumberFormat="1" applyFont="1" applyBorder="1" applyAlignment="1">
      <alignment horizontal="center" vertical="center"/>
    </xf>
    <xf numFmtId="165" fontId="11" fillId="0" borderId="84" xfId="0" applyNumberFormat="1" applyFont="1" applyBorder="1" applyAlignment="1">
      <alignment horizontal="center" vertical="center"/>
    </xf>
    <xf numFmtId="164" fontId="12" fillId="5" borderId="87" xfId="0" applyNumberFormat="1" applyFont="1" applyFill="1" applyBorder="1" applyAlignment="1">
      <alignment horizontal="center" vertical="center" wrapText="1"/>
    </xf>
    <xf numFmtId="6" fontId="8" fillId="0" borderId="82" xfId="0" applyNumberFormat="1" applyFont="1" applyBorder="1" applyAlignment="1">
      <alignment horizontal="center" vertical="center" wrapText="1"/>
    </xf>
    <xf numFmtId="6" fontId="8" fillId="0" borderId="87" xfId="0" applyNumberFormat="1" applyFont="1" applyBorder="1" applyAlignment="1">
      <alignment horizontal="center" vertical="center" wrapText="1"/>
    </xf>
    <xf numFmtId="164" fontId="10" fillId="0" borderId="97" xfId="0" applyNumberFormat="1" applyFont="1" applyFill="1" applyBorder="1" applyAlignment="1">
      <alignment horizontal="center" vertical="center" wrapText="1"/>
    </xf>
    <xf numFmtId="6" fontId="8" fillId="0" borderId="80" xfId="0" applyNumberFormat="1" applyFont="1" applyBorder="1" applyAlignment="1">
      <alignment horizontal="center" vertical="center" wrapText="1"/>
    </xf>
    <xf numFmtId="164" fontId="2" fillId="0" borderId="39" xfId="0" applyNumberFormat="1" applyFont="1" applyFill="1" applyBorder="1" applyAlignment="1">
      <alignment vertical="center" wrapText="1"/>
    </xf>
    <xf numFmtId="164" fontId="9" fillId="0" borderId="35" xfId="0" applyNumberFormat="1" applyFont="1" applyFill="1" applyBorder="1" applyAlignment="1">
      <alignment vertical="center" wrapText="1"/>
    </xf>
    <xf numFmtId="164" fontId="9" fillId="0" borderId="27" xfId="0" applyNumberFormat="1" applyFont="1" applyFill="1" applyBorder="1" applyAlignment="1">
      <alignment vertical="center" wrapText="1"/>
    </xf>
    <xf numFmtId="164" fontId="2" fillId="0" borderId="41" xfId="0" applyNumberFormat="1" applyFont="1" applyFill="1" applyBorder="1" applyAlignment="1">
      <alignment vertical="center" wrapText="1"/>
    </xf>
    <xf numFmtId="164" fontId="9" fillId="0" borderId="43" xfId="0" applyNumberFormat="1" applyFont="1" applyFill="1" applyBorder="1" applyAlignment="1">
      <alignment vertical="center" wrapText="1"/>
    </xf>
    <xf numFmtId="164" fontId="9" fillId="0" borderId="55" xfId="0" applyNumberFormat="1" applyFont="1" applyFill="1" applyBorder="1" applyAlignment="1">
      <alignment vertical="center" wrapText="1"/>
    </xf>
    <xf numFmtId="165" fontId="11" fillId="0" borderId="69" xfId="0" applyNumberFormat="1" applyFont="1" applyBorder="1" applyAlignment="1">
      <alignment horizontal="center" vertical="center"/>
    </xf>
    <xf numFmtId="0" fontId="2" fillId="0" borderId="79" xfId="0" applyFont="1" applyFill="1" applyBorder="1" applyAlignment="1">
      <alignment horizontal="left" vertical="center" wrapText="1"/>
    </xf>
    <xf numFmtId="165" fontId="2" fillId="0" borderId="37" xfId="0" applyNumberFormat="1" applyFont="1" applyFill="1" applyBorder="1" applyAlignment="1">
      <alignment horizontal="center" vertical="center" wrapText="1"/>
    </xf>
    <xf numFmtId="164" fontId="9" fillId="0" borderId="8" xfId="0" applyNumberFormat="1" applyFont="1" applyFill="1" applyBorder="1" applyAlignment="1">
      <alignment horizontal="center" vertical="center" wrapText="1"/>
    </xf>
    <xf numFmtId="165" fontId="11" fillId="0" borderId="68" xfId="0" applyNumberFormat="1" applyFont="1" applyBorder="1" applyAlignment="1">
      <alignment horizontal="center" vertical="center"/>
    </xf>
    <xf numFmtId="6" fontId="8" fillId="0" borderId="84" xfId="0" applyNumberFormat="1" applyFont="1" applyBorder="1" applyAlignment="1">
      <alignment horizontal="center" vertical="center" wrapText="1"/>
    </xf>
    <xf numFmtId="10" fontId="11" fillId="0" borderId="84" xfId="0" applyNumberFormat="1" applyFont="1" applyBorder="1" applyAlignment="1">
      <alignment horizontal="center" vertical="center" wrapText="1"/>
    </xf>
    <xf numFmtId="165" fontId="11" fillId="0" borderId="80" xfId="0" applyNumberFormat="1" applyFont="1" applyBorder="1" applyAlignment="1">
      <alignment horizontal="center" vertical="center" wrapText="1"/>
    </xf>
    <xf numFmtId="165" fontId="11" fillId="0" borderId="68" xfId="0" applyNumberFormat="1" applyFont="1" applyBorder="1" applyAlignment="1">
      <alignment horizontal="center" vertical="center" wrapText="1"/>
    </xf>
    <xf numFmtId="6" fontId="8" fillId="0" borderId="67" xfId="0" applyNumberFormat="1" applyFont="1" applyBorder="1" applyAlignment="1">
      <alignment horizontal="center" vertical="center" wrapText="1"/>
    </xf>
    <xf numFmtId="164" fontId="9" fillId="0" borderId="30" xfId="0" applyNumberFormat="1" applyFont="1" applyFill="1" applyBorder="1" applyAlignment="1">
      <alignment horizontal="center" vertical="center" wrapText="1"/>
    </xf>
    <xf numFmtId="6" fontId="8" fillId="0" borderId="97" xfId="0" applyNumberFormat="1" applyFont="1" applyBorder="1" applyAlignment="1">
      <alignment horizontal="center" wrapText="1"/>
    </xf>
    <xf numFmtId="6" fontId="8" fillId="0" borderId="69" xfId="0" applyNumberFormat="1" applyFont="1" applyBorder="1" applyAlignment="1">
      <alignment horizontal="center" wrapText="1"/>
    </xf>
    <xf numFmtId="6" fontId="8" fillId="0" borderId="82" xfId="0" applyNumberFormat="1" applyFont="1" applyBorder="1" applyAlignment="1">
      <alignment horizontal="center" wrapText="1"/>
    </xf>
    <xf numFmtId="6" fontId="8" fillId="0" borderId="84" xfId="0" applyNumberFormat="1" applyFont="1" applyBorder="1" applyAlignment="1">
      <alignment horizontal="center" wrapText="1"/>
    </xf>
    <xf numFmtId="0" fontId="8" fillId="6" borderId="37" xfId="0" applyFont="1" applyFill="1" applyBorder="1" applyAlignment="1">
      <alignment horizontal="center" vertical="center" wrapText="1"/>
    </xf>
    <xf numFmtId="0" fontId="8" fillId="6" borderId="75"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75" xfId="0" applyFont="1" applyFill="1" applyBorder="1" applyAlignment="1">
      <alignment horizontal="center" vertical="center" wrapText="1"/>
    </xf>
    <xf numFmtId="165" fontId="7" fillId="0" borderId="58" xfId="0" applyNumberFormat="1" applyFont="1" applyBorder="1" applyAlignment="1">
      <alignment horizontal="center" vertical="center"/>
    </xf>
    <xf numFmtId="0" fontId="8" fillId="0" borderId="58" xfId="0" applyFont="1" applyFill="1" applyBorder="1" applyAlignment="1">
      <alignment horizontal="center" vertical="center" wrapText="1"/>
    </xf>
    <xf numFmtId="10" fontId="10" fillId="0" borderId="58" xfId="0" applyNumberFormat="1"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7" borderId="58" xfId="0" applyFont="1" applyFill="1" applyBorder="1" applyAlignment="1">
      <alignment horizontal="center" vertical="center" wrapText="1"/>
    </xf>
    <xf numFmtId="0" fontId="2" fillId="0" borderId="58" xfId="0" applyFont="1" applyBorder="1" applyAlignment="1">
      <alignment horizontal="center" vertical="center" wrapText="1"/>
    </xf>
    <xf numFmtId="0" fontId="11" fillId="0" borderId="58" xfId="0" applyFont="1" applyBorder="1" applyAlignment="1">
      <alignment horizontal="center" vertical="center"/>
    </xf>
    <xf numFmtId="0" fontId="7" fillId="0" borderId="58" xfId="0" applyFont="1" applyBorder="1" applyAlignment="1">
      <alignment horizontal="center" vertical="center"/>
    </xf>
    <xf numFmtId="0" fontId="7" fillId="0" borderId="0" xfId="0" applyFont="1" applyAlignment="1">
      <alignment horizontal="center"/>
    </xf>
    <xf numFmtId="165" fontId="7" fillId="0" borderId="0" xfId="0" applyNumberFormat="1" applyFont="1" applyAlignment="1">
      <alignment horizontal="center"/>
    </xf>
    <xf numFmtId="0" fontId="11" fillId="0" borderId="30" xfId="0" applyFont="1" applyBorder="1" applyAlignment="1">
      <alignment horizontal="center" vertical="center"/>
    </xf>
    <xf numFmtId="0" fontId="2" fillId="0" borderId="30"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0" borderId="30" xfId="0" applyFont="1" applyBorder="1" applyAlignment="1">
      <alignment horizontal="center" wrapText="1"/>
    </xf>
    <xf numFmtId="10" fontId="11" fillId="0" borderId="58" xfId="0" applyNumberFormat="1" applyFont="1" applyBorder="1" applyAlignment="1">
      <alignment horizontal="center" vertical="center"/>
    </xf>
    <xf numFmtId="0" fontId="2" fillId="2" borderId="58" xfId="0" applyFont="1" applyFill="1" applyBorder="1" applyAlignment="1">
      <alignment horizontal="center" vertical="center" wrapText="1"/>
    </xf>
    <xf numFmtId="0" fontId="11" fillId="0" borderId="101" xfId="0" applyFont="1" applyBorder="1" applyAlignment="1">
      <alignment horizontal="center" vertical="center"/>
    </xf>
    <xf numFmtId="10" fontId="11" fillId="0" borderId="101" xfId="0" applyNumberFormat="1" applyFont="1" applyBorder="1" applyAlignment="1">
      <alignment horizontal="center" vertical="center"/>
    </xf>
    <xf numFmtId="0" fontId="2" fillId="0" borderId="101" xfId="0" applyFont="1" applyBorder="1" applyAlignment="1">
      <alignment horizontal="center" vertical="center" wrapText="1"/>
    </xf>
    <xf numFmtId="0" fontId="2" fillId="2" borderId="101" xfId="0" applyFont="1" applyFill="1" applyBorder="1" applyAlignment="1">
      <alignment horizontal="center" vertical="center" wrapText="1"/>
    </xf>
    <xf numFmtId="165" fontId="7" fillId="0" borderId="101" xfId="0" applyNumberFormat="1" applyFont="1" applyBorder="1" applyAlignment="1">
      <alignment horizontal="center" vertical="center"/>
    </xf>
    <xf numFmtId="0" fontId="8" fillId="0" borderId="77" xfId="0" applyFont="1" applyBorder="1" applyAlignment="1">
      <alignment horizontal="center" vertical="center"/>
    </xf>
    <xf numFmtId="10" fontId="8" fillId="0" borderId="77" xfId="0" applyNumberFormat="1" applyFont="1" applyBorder="1" applyAlignment="1">
      <alignment horizontal="center" vertical="center"/>
    </xf>
    <xf numFmtId="0" fontId="2" fillId="0" borderId="77" xfId="0" applyFont="1" applyFill="1" applyBorder="1" applyAlignment="1">
      <alignment horizontal="center" vertical="center" wrapText="1"/>
    </xf>
    <xf numFmtId="0" fontId="2" fillId="7" borderId="77" xfId="0" applyFont="1" applyFill="1" applyBorder="1" applyAlignment="1">
      <alignment horizontal="center" vertical="center" wrapText="1"/>
    </xf>
    <xf numFmtId="165" fontId="7" fillId="0" borderId="77" xfId="0" applyNumberFormat="1" applyFont="1" applyBorder="1" applyAlignment="1">
      <alignment horizontal="center" vertical="center"/>
    </xf>
    <xf numFmtId="0" fontId="11" fillId="0" borderId="71" xfId="0" applyFont="1" applyBorder="1" applyAlignment="1">
      <alignment horizontal="center" vertical="center"/>
    </xf>
    <xf numFmtId="10" fontId="11" fillId="0" borderId="71" xfId="0" applyNumberFormat="1" applyFont="1" applyBorder="1" applyAlignment="1">
      <alignment horizontal="center" vertical="center"/>
    </xf>
    <xf numFmtId="0" fontId="2" fillId="0" borderId="71" xfId="0" applyFont="1" applyBorder="1" applyAlignment="1">
      <alignment horizontal="center" vertical="center" wrapText="1"/>
    </xf>
    <xf numFmtId="0" fontId="2" fillId="7" borderId="71" xfId="0" applyFont="1" applyFill="1" applyBorder="1" applyAlignment="1">
      <alignment horizontal="center" vertical="center" wrapText="1"/>
    </xf>
    <xf numFmtId="165" fontId="7" fillId="0" borderId="71" xfId="0" applyNumberFormat="1" applyFont="1" applyBorder="1" applyAlignment="1">
      <alignment horizontal="center" vertical="center"/>
    </xf>
    <xf numFmtId="0" fontId="8" fillId="6" borderId="75" xfId="0" applyFont="1" applyFill="1" applyBorder="1" applyAlignment="1">
      <alignment horizontal="center" vertical="center"/>
    </xf>
    <xf numFmtId="0" fontId="8" fillId="6" borderId="62" xfId="0" applyFont="1" applyFill="1" applyBorder="1" applyAlignment="1">
      <alignment horizontal="center" vertical="center"/>
    </xf>
    <xf numFmtId="4" fontId="5" fillId="0" borderId="0" xfId="0" applyNumberFormat="1" applyFont="1"/>
    <xf numFmtId="4" fontId="11" fillId="0" borderId="78" xfId="0" applyNumberFormat="1" applyFont="1" applyBorder="1" applyAlignment="1">
      <alignment horizontal="center" vertical="center"/>
    </xf>
    <xf numFmtId="4" fontId="11" fillId="0" borderId="67" xfId="0" applyNumberFormat="1" applyFont="1" applyBorder="1" applyAlignment="1">
      <alignment horizontal="center" vertical="center"/>
    </xf>
    <xf numFmtId="4" fontId="11" fillId="0" borderId="81" xfId="0" applyNumberFormat="1" applyFont="1" applyBorder="1" applyAlignment="1">
      <alignment horizontal="center" vertical="center"/>
    </xf>
    <xf numFmtId="4" fontId="11" fillId="0" borderId="101" xfId="0" applyNumberFormat="1" applyFont="1" applyBorder="1" applyAlignment="1">
      <alignment horizontal="center" vertical="center"/>
    </xf>
    <xf numFmtId="4" fontId="11" fillId="0" borderId="58" xfId="0" applyNumberFormat="1" applyFont="1" applyBorder="1" applyAlignment="1">
      <alignment horizontal="center" vertical="center"/>
    </xf>
    <xf numFmtId="0" fontId="8" fillId="6" borderId="37" xfId="0" applyFont="1" applyFill="1" applyBorder="1" applyAlignment="1">
      <alignment horizontal="center" vertical="center" wrapText="1"/>
    </xf>
    <xf numFmtId="0" fontId="8" fillId="6" borderId="75" xfId="0" applyFont="1" applyFill="1" applyBorder="1" applyAlignment="1">
      <alignment horizontal="center" vertical="center" wrapText="1"/>
    </xf>
    <xf numFmtId="0" fontId="11" fillId="0" borderId="58" xfId="0" applyFont="1" applyBorder="1" applyAlignment="1">
      <alignment horizontal="center"/>
    </xf>
    <xf numFmtId="165" fontId="11" fillId="0" borderId="58" xfId="0" applyNumberFormat="1" applyFont="1" applyBorder="1" applyAlignment="1">
      <alignment horizontal="center"/>
    </xf>
    <xf numFmtId="0" fontId="16" fillId="10" borderId="58" xfId="0" applyFont="1" applyFill="1" applyBorder="1" applyAlignment="1">
      <alignment horizontal="right"/>
    </xf>
    <xf numFmtId="165" fontId="16" fillId="10" borderId="58" xfId="0" applyNumberFormat="1" applyFont="1" applyFill="1" applyBorder="1" applyAlignment="1">
      <alignment horizontal="center"/>
    </xf>
    <xf numFmtId="0" fontId="2" fillId="0" borderId="58" xfId="0" applyFont="1" applyBorder="1" applyAlignment="1">
      <alignment horizontal="center" vertical="center"/>
    </xf>
    <xf numFmtId="4" fontId="9" fillId="0" borderId="77" xfId="0" applyNumberFormat="1" applyFont="1" applyFill="1" applyBorder="1" applyAlignment="1">
      <alignment horizontal="center" vertical="center" wrapText="1"/>
    </xf>
    <xf numFmtId="4" fontId="9" fillId="0" borderId="58" xfId="0" applyNumberFormat="1" applyFont="1" applyBorder="1" applyAlignment="1">
      <alignment horizontal="center" vertical="center" wrapText="1"/>
    </xf>
    <xf numFmtId="4" fontId="7" fillId="0" borderId="58" xfId="0" applyNumberFormat="1" applyFont="1" applyBorder="1" applyAlignment="1">
      <alignment horizontal="center" vertical="center"/>
    </xf>
    <xf numFmtId="4" fontId="7" fillId="0" borderId="71" xfId="0" applyNumberFormat="1" applyFont="1" applyBorder="1" applyAlignment="1">
      <alignment horizontal="center" vertical="center"/>
    </xf>
    <xf numFmtId="4" fontId="7" fillId="0" borderId="101" xfId="0" applyNumberFormat="1" applyFont="1" applyBorder="1" applyAlignment="1">
      <alignment horizontal="center" vertical="center"/>
    </xf>
    <xf numFmtId="165" fontId="9" fillId="0" borderId="58" xfId="0" applyNumberFormat="1" applyFont="1" applyBorder="1" applyAlignment="1">
      <alignment horizontal="center" vertical="center" wrapText="1"/>
    </xf>
    <xf numFmtId="165" fontId="11" fillId="0" borderId="58" xfId="0" applyNumberFormat="1" applyFont="1" applyBorder="1" applyAlignment="1">
      <alignment horizontal="center" vertical="center"/>
    </xf>
    <xf numFmtId="164" fontId="7" fillId="0" borderId="58" xfId="0" applyNumberFormat="1" applyFont="1" applyBorder="1" applyAlignment="1">
      <alignment horizontal="center" vertical="center"/>
    </xf>
    <xf numFmtId="165" fontId="16" fillId="6" borderId="101" xfId="0" applyNumberFormat="1" applyFont="1" applyFill="1" applyBorder="1" applyAlignment="1">
      <alignment horizontal="right" vertical="center"/>
    </xf>
    <xf numFmtId="165" fontId="17" fillId="6" borderId="101" xfId="0" applyNumberFormat="1" applyFont="1" applyFill="1" applyBorder="1" applyAlignment="1">
      <alignment horizontal="center" vertical="center"/>
    </xf>
    <xf numFmtId="0" fontId="8" fillId="0" borderId="58" xfId="0" applyFont="1" applyBorder="1" applyAlignment="1">
      <alignment horizontal="center" vertical="center"/>
    </xf>
    <xf numFmtId="10" fontId="8" fillId="0" borderId="58" xfId="0" applyNumberFormat="1" applyFont="1" applyBorder="1" applyAlignment="1">
      <alignment horizontal="center" vertical="center"/>
    </xf>
    <xf numFmtId="0" fontId="2" fillId="4" borderId="58" xfId="0" applyFont="1" applyFill="1" applyBorder="1" applyAlignment="1">
      <alignment horizontal="center" vertical="center" wrapText="1"/>
    </xf>
    <xf numFmtId="0" fontId="8" fillId="0" borderId="101" xfId="0" applyFont="1" applyBorder="1" applyAlignment="1">
      <alignment horizontal="center" vertical="center"/>
    </xf>
    <xf numFmtId="10" fontId="8" fillId="0" borderId="101" xfId="0" applyNumberFormat="1" applyFont="1" applyBorder="1" applyAlignment="1">
      <alignment horizontal="center" vertical="center"/>
    </xf>
    <xf numFmtId="0" fontId="2" fillId="4" borderId="101" xfId="0" applyFont="1" applyFill="1" applyBorder="1" applyAlignment="1">
      <alignment horizontal="center" vertical="center" wrapText="1"/>
    </xf>
    <xf numFmtId="165" fontId="9" fillId="0" borderId="101" xfId="0" applyNumberFormat="1" applyFont="1" applyFill="1" applyBorder="1" applyAlignment="1">
      <alignment horizontal="center" vertical="center" wrapText="1"/>
    </xf>
    <xf numFmtId="165" fontId="11" fillId="0" borderId="101" xfId="0" applyNumberFormat="1" applyFont="1" applyBorder="1" applyAlignment="1">
      <alignment horizontal="center" vertical="center"/>
    </xf>
    <xf numFmtId="0" fontId="2" fillId="2" borderId="71" xfId="0" applyFont="1" applyFill="1" applyBorder="1" applyAlignment="1">
      <alignment horizontal="center" vertical="center" wrapText="1"/>
    </xf>
    <xf numFmtId="4" fontId="11" fillId="0" borderId="71" xfId="0" applyNumberFormat="1" applyFont="1" applyBorder="1" applyAlignment="1">
      <alignment horizontal="center" vertical="center"/>
    </xf>
    <xf numFmtId="0" fontId="2" fillId="3" borderId="58" xfId="0" applyFont="1" applyFill="1" applyBorder="1" applyAlignment="1">
      <alignment horizontal="center" vertical="center" wrapText="1"/>
    </xf>
    <xf numFmtId="0" fontId="2" fillId="3" borderId="101" xfId="0" applyFont="1" applyFill="1" applyBorder="1" applyAlignment="1">
      <alignment horizontal="center" vertical="center" wrapText="1"/>
    </xf>
    <xf numFmtId="0" fontId="11" fillId="11" borderId="58" xfId="0" applyFont="1" applyFill="1" applyBorder="1" applyAlignment="1">
      <alignment horizontal="center" vertical="center"/>
    </xf>
    <xf numFmtId="165" fontId="0" fillId="0" borderId="58" xfId="0" applyNumberFormat="1" applyBorder="1" applyAlignment="1">
      <alignment horizontal="right" vertical="center"/>
    </xf>
    <xf numFmtId="165" fontId="0" fillId="0" borderId="58" xfId="0" applyNumberFormat="1" applyFill="1" applyBorder="1" applyAlignment="1">
      <alignment horizontal="right" vertical="center"/>
    </xf>
    <xf numFmtId="165" fontId="0" fillId="0" borderId="30" xfId="0" applyNumberFormat="1" applyBorder="1" applyAlignment="1">
      <alignment horizontal="right" vertical="center"/>
    </xf>
    <xf numFmtId="165" fontId="13" fillId="9" borderId="75" xfId="0" applyNumberFormat="1" applyFont="1" applyFill="1" applyBorder="1" applyAlignment="1">
      <alignment horizontal="right" vertical="center"/>
    </xf>
    <xf numFmtId="165" fontId="13" fillId="9" borderId="62" xfId="0" applyNumberFormat="1" applyFont="1" applyFill="1" applyBorder="1" applyAlignment="1">
      <alignment horizontal="right" vertical="center"/>
    </xf>
    <xf numFmtId="4" fontId="11" fillId="6" borderId="78" xfId="0" applyNumberFormat="1" applyFont="1" applyFill="1" applyBorder="1" applyAlignment="1">
      <alignment horizontal="center" vertical="center" wrapText="1"/>
    </xf>
    <xf numFmtId="4" fontId="11" fillId="6" borderId="67" xfId="0" applyNumberFormat="1" applyFont="1" applyFill="1" applyBorder="1" applyAlignment="1">
      <alignment horizontal="center" vertical="center" wrapText="1"/>
    </xf>
    <xf numFmtId="4" fontId="11" fillId="6" borderId="81" xfId="0" applyNumberFormat="1"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75" xfId="0" applyFont="1" applyFill="1" applyBorder="1" applyAlignment="1">
      <alignment horizontal="center" vertical="center" wrapText="1"/>
    </xf>
    <xf numFmtId="0" fontId="8" fillId="6" borderId="62" xfId="0" applyFont="1" applyFill="1" applyBorder="1" applyAlignment="1">
      <alignment horizontal="center" vertical="center" wrapText="1"/>
    </xf>
    <xf numFmtId="0" fontId="4" fillId="0" borderId="0" xfId="0" applyFont="1" applyAlignment="1">
      <alignment horizontal="left" vertical="center"/>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8" xfId="0" applyFont="1" applyBorder="1" applyAlignment="1">
      <alignment horizontal="center" vertical="center" wrapText="1"/>
    </xf>
    <xf numFmtId="6" fontId="8" fillId="6" borderId="68" xfId="0" applyNumberFormat="1" applyFont="1" applyFill="1" applyBorder="1" applyAlignment="1">
      <alignment horizontal="center" vertical="center" wrapText="1"/>
    </xf>
    <xf numFmtId="6" fontId="8" fillId="6" borderId="69" xfId="0" applyNumberFormat="1" applyFont="1" applyFill="1" applyBorder="1" applyAlignment="1">
      <alignment horizontal="center" vertical="center" wrapText="1"/>
    </xf>
    <xf numFmtId="6" fontId="8" fillId="6" borderId="66" xfId="0" applyNumberFormat="1" applyFont="1" applyFill="1" applyBorder="1" applyAlignment="1">
      <alignment horizontal="center" vertical="center" wrapText="1"/>
    </xf>
    <xf numFmtId="0" fontId="11" fillId="6" borderId="99" xfId="0" applyFont="1" applyFill="1" applyBorder="1" applyAlignment="1">
      <alignment horizontal="center" vertical="center" wrapText="1"/>
    </xf>
    <xf numFmtId="0" fontId="11" fillId="6" borderId="98" xfId="0" applyFont="1" applyFill="1" applyBorder="1" applyAlignment="1">
      <alignment horizontal="center" vertical="center" wrapText="1"/>
    </xf>
    <xf numFmtId="0" fontId="11" fillId="6" borderId="100"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10"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xf>
    <xf numFmtId="0" fontId="7" fillId="0" borderId="6"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164" fontId="8" fillId="0" borderId="3" xfId="0" applyNumberFormat="1" applyFont="1" applyBorder="1" applyAlignment="1">
      <alignment horizontal="center" vertical="center" wrapText="1"/>
    </xf>
    <xf numFmtId="164" fontId="8" fillId="0" borderId="9" xfId="0" applyNumberFormat="1" applyFont="1" applyBorder="1" applyAlignment="1">
      <alignment horizontal="center" vertical="center" wrapText="1"/>
    </xf>
    <xf numFmtId="6" fontId="8" fillId="0" borderId="30" xfId="0" applyNumberFormat="1" applyFont="1" applyBorder="1" applyAlignment="1">
      <alignment horizontal="center" vertical="center" wrapText="1"/>
    </xf>
    <xf numFmtId="6" fontId="8" fillId="0" borderId="31" xfId="0" applyNumberFormat="1" applyFont="1" applyBorder="1" applyAlignment="1">
      <alignment horizontal="center" vertical="center" wrapText="1"/>
    </xf>
    <xf numFmtId="6" fontId="8" fillId="0" borderId="68" xfId="0" applyNumberFormat="1" applyFont="1" applyBorder="1" applyAlignment="1">
      <alignment horizontal="center" vertical="center" wrapText="1"/>
    </xf>
    <xf numFmtId="6" fontId="8" fillId="0" borderId="69" xfId="0" applyNumberFormat="1" applyFont="1" applyBorder="1" applyAlignment="1">
      <alignment horizontal="center" vertical="center" wrapText="1"/>
    </xf>
    <xf numFmtId="0" fontId="8" fillId="6" borderId="58" xfId="0" applyFont="1" applyFill="1" applyBorder="1" applyAlignment="1">
      <alignment horizontal="center" vertical="center" wrapText="1"/>
    </xf>
    <xf numFmtId="0" fontId="8" fillId="6" borderId="30" xfId="0" applyFont="1" applyFill="1" applyBorder="1" applyAlignment="1">
      <alignment horizontal="center" vertical="center" wrapText="1"/>
    </xf>
    <xf numFmtId="6" fontId="8" fillId="0" borderId="86" xfId="0" applyNumberFormat="1" applyFont="1" applyBorder="1" applyAlignment="1">
      <alignment horizontal="center" vertical="center" wrapText="1"/>
    </xf>
    <xf numFmtId="6" fontId="8" fillId="0" borderId="1" xfId="0" applyNumberFormat="1"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0" xfId="0" applyFont="1" applyAlignment="1">
      <alignment horizontal="center" vertical="center"/>
    </xf>
    <xf numFmtId="6" fontId="8" fillId="0" borderId="34" xfId="0" applyNumberFormat="1" applyFont="1" applyBorder="1" applyAlignment="1">
      <alignment horizontal="center" vertical="center" wrapText="1"/>
    </xf>
    <xf numFmtId="164" fontId="8" fillId="0" borderId="68" xfId="0" applyNumberFormat="1" applyFont="1" applyBorder="1" applyAlignment="1">
      <alignment horizontal="center" vertical="center" wrapText="1"/>
    </xf>
    <xf numFmtId="164" fontId="8" fillId="0" borderId="69" xfId="0" applyNumberFormat="1" applyFont="1" applyBorder="1" applyAlignment="1">
      <alignment horizontal="center" vertical="center" wrapText="1"/>
    </xf>
    <xf numFmtId="164" fontId="8" fillId="0" borderId="66" xfId="0" applyNumberFormat="1"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0" fontId="8" fillId="6" borderId="63"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8" fillId="6" borderId="70" xfId="0" applyFont="1" applyFill="1" applyBorder="1" applyAlignment="1">
      <alignment horizontal="center" vertical="center" wrapText="1"/>
    </xf>
    <xf numFmtId="6" fontId="8" fillId="0" borderId="6" xfId="0" applyNumberFormat="1" applyFont="1" applyBorder="1" applyAlignment="1">
      <alignment horizontal="center" vertical="center" wrapText="1"/>
    </xf>
    <xf numFmtId="6" fontId="8" fillId="0" borderId="0" xfId="0" applyNumberFormat="1" applyFont="1" applyBorder="1" applyAlignment="1">
      <alignment horizontal="center" vertical="center" wrapText="1"/>
    </xf>
    <xf numFmtId="6" fontId="8" fillId="0" borderId="29" xfId="0" applyNumberFormat="1" applyFont="1" applyBorder="1" applyAlignment="1">
      <alignment horizontal="center" vertical="center" wrapText="1"/>
    </xf>
    <xf numFmtId="6" fontId="8" fillId="0" borderId="10" xfId="0" applyNumberFormat="1" applyFont="1" applyBorder="1" applyAlignment="1">
      <alignment horizontal="center" vertical="center" wrapText="1"/>
    </xf>
    <xf numFmtId="6" fontId="8" fillId="0" borderId="8"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0" fontId="8" fillId="0" borderId="13" xfId="0" applyFont="1" applyBorder="1" applyAlignment="1">
      <alignment horizontal="center" vertical="center"/>
    </xf>
    <xf numFmtId="164" fontId="8" fillId="0" borderId="7" xfId="0" applyNumberFormat="1" applyFont="1" applyBorder="1" applyAlignment="1">
      <alignment horizontal="center" vertical="center" wrapText="1"/>
    </xf>
    <xf numFmtId="6" fontId="8" fillId="0" borderId="74" xfId="0" applyNumberFormat="1" applyFont="1" applyBorder="1" applyAlignment="1">
      <alignment horizontal="center" vertical="center" wrapText="1"/>
    </xf>
    <xf numFmtId="0" fontId="2" fillId="12" borderId="12" xfId="0" applyFont="1" applyFill="1" applyBorder="1" applyAlignment="1">
      <alignment horizontal="center" vertical="center"/>
    </xf>
    <xf numFmtId="0" fontId="2" fillId="12" borderId="18" xfId="0" applyFont="1" applyFill="1" applyBorder="1" applyAlignment="1">
      <alignment horizontal="left" vertical="top" wrapText="1"/>
    </xf>
    <xf numFmtId="1" fontId="9" fillId="12" borderId="24" xfId="0" applyNumberFormat="1" applyFont="1" applyFill="1" applyBorder="1" applyAlignment="1">
      <alignment horizontal="left" vertical="top" wrapText="1"/>
    </xf>
    <xf numFmtId="0" fontId="2" fillId="12" borderId="11" xfId="0" applyFont="1" applyFill="1" applyBorder="1" applyAlignment="1">
      <alignment horizontal="left" vertical="top" wrapText="1"/>
    </xf>
    <xf numFmtId="164" fontId="2" fillId="12" borderId="40" xfId="0" applyNumberFormat="1" applyFont="1" applyFill="1" applyBorder="1" applyAlignment="1">
      <alignment horizontal="center" vertical="center" wrapText="1"/>
    </xf>
    <xf numFmtId="164" fontId="9" fillId="12" borderId="36" xfId="0" applyNumberFormat="1" applyFont="1" applyFill="1" applyBorder="1" applyAlignment="1">
      <alignment horizontal="center" vertical="center" wrapText="1"/>
    </xf>
    <xf numFmtId="164" fontId="9" fillId="12" borderId="26" xfId="0" applyNumberFormat="1" applyFont="1" applyFill="1" applyBorder="1" applyAlignment="1">
      <alignment horizontal="center" vertical="center" wrapText="1"/>
    </xf>
    <xf numFmtId="165" fontId="11" fillId="12" borderId="82" xfId="0" applyNumberFormat="1" applyFont="1" applyFill="1" applyBorder="1" applyAlignment="1">
      <alignment horizontal="center" vertical="center"/>
    </xf>
    <xf numFmtId="0" fontId="2" fillId="12" borderId="17" xfId="0" applyFont="1" applyFill="1" applyBorder="1" applyAlignment="1">
      <alignment horizontal="left" vertical="top" wrapText="1"/>
    </xf>
    <xf numFmtId="164" fontId="2" fillId="12" borderId="41" xfId="0" applyNumberFormat="1" applyFont="1" applyFill="1" applyBorder="1" applyAlignment="1">
      <alignment horizontal="center" vertical="center" wrapText="1"/>
    </xf>
    <xf numFmtId="164" fontId="9" fillId="12" borderId="43" xfId="0" applyNumberFormat="1" applyFont="1" applyFill="1" applyBorder="1" applyAlignment="1">
      <alignment horizontal="center" vertical="center" wrapText="1"/>
    </xf>
    <xf numFmtId="164" fontId="9" fillId="12" borderId="21" xfId="0" applyNumberFormat="1" applyFont="1" applyFill="1" applyBorder="1" applyAlignment="1">
      <alignment horizontal="center" vertical="center" wrapText="1"/>
    </xf>
    <xf numFmtId="165" fontId="11" fillId="12" borderId="87" xfId="0" applyNumberFormat="1" applyFont="1" applyFill="1" applyBorder="1" applyAlignment="1">
      <alignment horizontal="center" vertical="center"/>
    </xf>
    <xf numFmtId="0" fontId="5" fillId="0" borderId="0" xfId="0" applyFont="1" applyAlignment="1">
      <alignment vertical="center"/>
    </xf>
    <xf numFmtId="0" fontId="2" fillId="12" borderId="2" xfId="0" applyFont="1" applyFill="1" applyBorder="1" applyAlignment="1">
      <alignment horizontal="center" vertical="center"/>
    </xf>
    <xf numFmtId="0" fontId="2" fillId="12" borderId="25" xfId="0" applyFont="1" applyFill="1" applyBorder="1" applyAlignment="1">
      <alignment horizontal="left" vertical="center" wrapText="1"/>
    </xf>
    <xf numFmtId="1" fontId="9" fillId="12" borderId="23" xfId="0" applyNumberFormat="1" applyFont="1" applyFill="1" applyBorder="1" applyAlignment="1">
      <alignment horizontal="left" vertical="center" wrapText="1"/>
    </xf>
    <xf numFmtId="0" fontId="2" fillId="12" borderId="19" xfId="0" applyFont="1" applyFill="1" applyBorder="1" applyAlignment="1">
      <alignment horizontal="left" vertical="center" wrapText="1"/>
    </xf>
    <xf numFmtId="164" fontId="2" fillId="12" borderId="39" xfId="0" applyNumberFormat="1" applyFont="1" applyFill="1" applyBorder="1" applyAlignment="1">
      <alignment horizontal="center" vertical="center" wrapText="1"/>
    </xf>
    <xf numFmtId="164" fontId="9" fillId="12" borderId="35" xfId="0" applyNumberFormat="1" applyFont="1" applyFill="1" applyBorder="1" applyAlignment="1">
      <alignment horizontal="center" vertical="center" wrapText="1"/>
    </xf>
    <xf numFmtId="164" fontId="9" fillId="12" borderId="27" xfId="0" applyNumberFormat="1" applyFont="1" applyFill="1" applyBorder="1" applyAlignment="1">
      <alignment horizontal="center" vertical="center" wrapText="1"/>
    </xf>
    <xf numFmtId="165" fontId="11" fillId="12" borderId="80" xfId="0" applyNumberFormat="1" applyFont="1" applyFill="1" applyBorder="1" applyAlignment="1">
      <alignment horizontal="center" vertical="center"/>
    </xf>
    <xf numFmtId="0" fontId="2" fillId="12" borderId="18" xfId="0" applyFont="1" applyFill="1" applyBorder="1" applyAlignment="1">
      <alignment horizontal="left" vertical="center" wrapText="1"/>
    </xf>
    <xf numFmtId="1" fontId="9" fillId="12" borderId="24" xfId="0" applyNumberFormat="1" applyFont="1" applyFill="1" applyBorder="1" applyAlignment="1">
      <alignment horizontal="left" vertical="center" wrapText="1"/>
    </xf>
    <xf numFmtId="0" fontId="2" fillId="12" borderId="1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8989"/>
      <color rgb="FFFF5B5B"/>
      <color rgb="FFFFFF66"/>
      <color rgb="FFCCFF99"/>
      <color rgb="FFFFB64B"/>
      <color rgb="FFFF0000"/>
      <color rgb="FFCB3535"/>
      <color rgb="FFCC0000"/>
      <color rgb="FFFF2121"/>
      <color rgb="FFFF2F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5</xdr:row>
      <xdr:rowOff>11430</xdr:rowOff>
    </xdr:to>
    <xdr:pic>
      <xdr:nvPicPr>
        <xdr:cNvPr id="2" name="Picture 1" descr="Wake GSA logo">
          <a:extLst>
            <a:ext uri="{FF2B5EF4-FFF2-40B4-BE49-F238E27FC236}">
              <a16:creationId xmlns:a16="http://schemas.microsoft.com/office/drawing/2014/main" id="{3CEDE163-1844-4227-8DC5-682EAD14D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118110</xdr:rowOff>
    </xdr:to>
    <xdr:pic>
      <xdr:nvPicPr>
        <xdr:cNvPr id="2" name="Picture 1" descr="Wake GSA logo">
          <a:extLst>
            <a:ext uri="{FF2B5EF4-FFF2-40B4-BE49-F238E27FC236}">
              <a16:creationId xmlns:a16="http://schemas.microsoft.com/office/drawing/2014/main" id="{8C028033-6334-4ADF-8B9D-89A702701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49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163830</xdr:rowOff>
    </xdr:to>
    <xdr:pic>
      <xdr:nvPicPr>
        <xdr:cNvPr id="2" name="Picture 1" descr="Wake GSA logo">
          <a:extLst>
            <a:ext uri="{FF2B5EF4-FFF2-40B4-BE49-F238E27FC236}">
              <a16:creationId xmlns:a16="http://schemas.microsoft.com/office/drawing/2014/main" id="{4C9425E4-375F-4AFD-ACA7-D3B0CF7C7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140970</xdr:rowOff>
    </xdr:to>
    <xdr:pic>
      <xdr:nvPicPr>
        <xdr:cNvPr id="2" name="Picture 1" descr="Wake GSA logo">
          <a:extLst>
            <a:ext uri="{FF2B5EF4-FFF2-40B4-BE49-F238E27FC236}">
              <a16:creationId xmlns:a16="http://schemas.microsoft.com/office/drawing/2014/main" id="{1CB24884-7407-4315-88D6-C8920AA90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7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140970</xdr:rowOff>
    </xdr:to>
    <xdr:pic>
      <xdr:nvPicPr>
        <xdr:cNvPr id="2" name="Picture 1" descr="Wake GSA logo">
          <a:extLst>
            <a:ext uri="{FF2B5EF4-FFF2-40B4-BE49-F238E27FC236}">
              <a16:creationId xmlns:a16="http://schemas.microsoft.com/office/drawing/2014/main" id="{4A7D22AD-6167-44EF-91A8-22E09A6FF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7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118110</xdr:rowOff>
    </xdr:to>
    <xdr:pic>
      <xdr:nvPicPr>
        <xdr:cNvPr id="2" name="Picture 1" descr="Wake GSA logo">
          <a:extLst>
            <a:ext uri="{FF2B5EF4-FFF2-40B4-BE49-F238E27FC236}">
              <a16:creationId xmlns:a16="http://schemas.microsoft.com/office/drawing/2014/main" id="{68D3185A-499A-4D0A-981C-693E4BFEB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49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140970</xdr:rowOff>
    </xdr:to>
    <xdr:pic>
      <xdr:nvPicPr>
        <xdr:cNvPr id="2" name="Picture 1" descr="Wake GSA logo">
          <a:extLst>
            <a:ext uri="{FF2B5EF4-FFF2-40B4-BE49-F238E27FC236}">
              <a16:creationId xmlns:a16="http://schemas.microsoft.com/office/drawing/2014/main" id="{021F91BC-9441-4FC4-943D-B0EC92C263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7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118110</xdr:rowOff>
    </xdr:to>
    <xdr:pic>
      <xdr:nvPicPr>
        <xdr:cNvPr id="2" name="Picture 1" descr="Wake GSA logo">
          <a:extLst>
            <a:ext uri="{FF2B5EF4-FFF2-40B4-BE49-F238E27FC236}">
              <a16:creationId xmlns:a16="http://schemas.microsoft.com/office/drawing/2014/main" id="{B90BE873-39CB-422D-964F-CF2C16181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49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118110</xdr:rowOff>
    </xdr:to>
    <xdr:pic>
      <xdr:nvPicPr>
        <xdr:cNvPr id="2" name="Picture 1" descr="Wake GSA logo">
          <a:extLst>
            <a:ext uri="{FF2B5EF4-FFF2-40B4-BE49-F238E27FC236}">
              <a16:creationId xmlns:a16="http://schemas.microsoft.com/office/drawing/2014/main" id="{36A90278-2B93-41DF-8D1F-87294CBB4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49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95250</xdr:rowOff>
    </xdr:to>
    <xdr:pic>
      <xdr:nvPicPr>
        <xdr:cNvPr id="2" name="Picture 1" descr="Wake GSA logo">
          <a:extLst>
            <a:ext uri="{FF2B5EF4-FFF2-40B4-BE49-F238E27FC236}">
              <a16:creationId xmlns:a16="http://schemas.microsoft.com/office/drawing/2014/main" id="{DF3FD5E0-51C3-46FD-B947-278E81A80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26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72390</xdr:rowOff>
    </xdr:to>
    <xdr:pic>
      <xdr:nvPicPr>
        <xdr:cNvPr id="2" name="Picture 1" descr="Wake GSA logo">
          <a:extLst>
            <a:ext uri="{FF2B5EF4-FFF2-40B4-BE49-F238E27FC236}">
              <a16:creationId xmlns:a16="http://schemas.microsoft.com/office/drawing/2014/main" id="{652F3D0C-2855-4ADA-92A4-EFA263329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03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171450</xdr:rowOff>
    </xdr:to>
    <xdr:pic>
      <xdr:nvPicPr>
        <xdr:cNvPr id="2" name="Picture 1" descr="Wake GSA logo">
          <a:extLst>
            <a:ext uri="{FF2B5EF4-FFF2-40B4-BE49-F238E27FC236}">
              <a16:creationId xmlns:a16="http://schemas.microsoft.com/office/drawing/2014/main" id="{5DC49C0C-C5D9-460C-BE60-1E3132C51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902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49530</xdr:rowOff>
    </xdr:to>
    <xdr:pic>
      <xdr:nvPicPr>
        <xdr:cNvPr id="2" name="Picture 1" descr="Wake GSA logo">
          <a:extLst>
            <a:ext uri="{FF2B5EF4-FFF2-40B4-BE49-F238E27FC236}">
              <a16:creationId xmlns:a16="http://schemas.microsoft.com/office/drawing/2014/main" id="{E750F492-FB96-4AE5-8224-0327F9743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95250</xdr:rowOff>
    </xdr:to>
    <xdr:pic>
      <xdr:nvPicPr>
        <xdr:cNvPr id="2" name="Picture 1" descr="Wake GSA logo">
          <a:extLst>
            <a:ext uri="{FF2B5EF4-FFF2-40B4-BE49-F238E27FC236}">
              <a16:creationId xmlns:a16="http://schemas.microsoft.com/office/drawing/2014/main" id="{BCCE1301-806A-4776-AC37-4D0FADBEB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26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148590</xdr:rowOff>
    </xdr:to>
    <xdr:pic>
      <xdr:nvPicPr>
        <xdr:cNvPr id="2" name="Picture 1" descr="Wake GSA logo">
          <a:extLst>
            <a:ext uri="{FF2B5EF4-FFF2-40B4-BE49-F238E27FC236}">
              <a16:creationId xmlns:a16="http://schemas.microsoft.com/office/drawing/2014/main" id="{D04D8C88-C008-4D81-8BED-2FE72980A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80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125730</xdr:rowOff>
    </xdr:to>
    <xdr:pic>
      <xdr:nvPicPr>
        <xdr:cNvPr id="2" name="Picture 1" descr="Wake GSA logo">
          <a:extLst>
            <a:ext uri="{FF2B5EF4-FFF2-40B4-BE49-F238E27FC236}">
              <a16:creationId xmlns:a16="http://schemas.microsoft.com/office/drawing/2014/main" id="{71FD7DAA-B605-4B16-B887-48970C8A1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186690</xdr:rowOff>
    </xdr:to>
    <xdr:pic>
      <xdr:nvPicPr>
        <xdr:cNvPr id="2" name="Picture 1" descr="Wake GSA logo">
          <a:extLst>
            <a:ext uri="{FF2B5EF4-FFF2-40B4-BE49-F238E27FC236}">
              <a16:creationId xmlns:a16="http://schemas.microsoft.com/office/drawing/2014/main" id="{7AC2B99C-D08E-4043-A320-20FC2A893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15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163830</xdr:rowOff>
    </xdr:to>
    <xdr:pic>
      <xdr:nvPicPr>
        <xdr:cNvPr id="2" name="Picture 1" descr="Wake GSA logo">
          <a:extLst>
            <a:ext uri="{FF2B5EF4-FFF2-40B4-BE49-F238E27FC236}">
              <a16:creationId xmlns:a16="http://schemas.microsoft.com/office/drawing/2014/main" id="{A46C9EFA-98E2-4D6A-A542-61AA3B961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140970</xdr:rowOff>
    </xdr:to>
    <xdr:pic>
      <xdr:nvPicPr>
        <xdr:cNvPr id="2" name="Picture 1" descr="Wake GSA logo">
          <a:extLst>
            <a:ext uri="{FF2B5EF4-FFF2-40B4-BE49-F238E27FC236}">
              <a16:creationId xmlns:a16="http://schemas.microsoft.com/office/drawing/2014/main" id="{66BD7BB5-4054-4C97-B8B4-D5232576E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7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163830</xdr:rowOff>
    </xdr:to>
    <xdr:pic>
      <xdr:nvPicPr>
        <xdr:cNvPr id="2" name="Picture 1" descr="Wake GSA logo">
          <a:extLst>
            <a:ext uri="{FF2B5EF4-FFF2-40B4-BE49-F238E27FC236}">
              <a16:creationId xmlns:a16="http://schemas.microsoft.com/office/drawing/2014/main" id="{6999413E-C59D-41DC-8F8F-02D7E95EE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4</xdr:row>
      <xdr:rowOff>140970</xdr:rowOff>
    </xdr:to>
    <xdr:pic>
      <xdr:nvPicPr>
        <xdr:cNvPr id="2" name="Picture 1" descr="Wake GSA logo">
          <a:extLst>
            <a:ext uri="{FF2B5EF4-FFF2-40B4-BE49-F238E27FC236}">
              <a16:creationId xmlns:a16="http://schemas.microsoft.com/office/drawing/2014/main" id="{3F904BF4-6BFE-4CC8-AFA1-C722740AC3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87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CA%20Master%20spread%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ner 3"/>
      <sheetName val="Swift Creek"/>
      <sheetName val="Wake New Hope 1"/>
      <sheetName val="Wake New Hope 2"/>
      <sheetName val="Durham Highway 1"/>
      <sheetName val="Northern Wake 3"/>
      <sheetName val="Northern Wake 4"/>
      <sheetName val="Wake Forest 5"/>
      <sheetName val="Wendell 2"/>
      <sheetName val="Hopkins"/>
      <sheetName val="Wendell 1"/>
      <sheetName val="Eastern Wake 1"/>
      <sheetName val="Garner 1"/>
      <sheetName val="Durham Highway 2"/>
      <sheetName val="Fairview 2"/>
      <sheetName val="Garner 2"/>
      <sheetName val="Eastern Wake 2"/>
      <sheetName val="Western Wake"/>
      <sheetName val="Fairview 1"/>
      <sheetName val="Rolesville"/>
      <sheetName val="Sheet1"/>
    </sheetNames>
    <sheetDataSet>
      <sheetData sheetId="0">
        <row r="30">
          <cell r="M30">
            <v>72712.11</v>
          </cell>
        </row>
      </sheetData>
      <sheetData sheetId="1">
        <row r="36">
          <cell r="M36">
            <v>240035.73</v>
          </cell>
        </row>
      </sheetData>
      <sheetData sheetId="2">
        <row r="31">
          <cell r="M31">
            <v>95188.94</v>
          </cell>
        </row>
      </sheetData>
      <sheetData sheetId="3">
        <row r="30">
          <cell r="M30">
            <v>102632.08</v>
          </cell>
        </row>
      </sheetData>
      <sheetData sheetId="4">
        <row r="34">
          <cell r="M34">
            <v>233209.4</v>
          </cell>
        </row>
      </sheetData>
      <sheetData sheetId="5">
        <row r="30">
          <cell r="M30">
            <v>81221.009999999995</v>
          </cell>
        </row>
      </sheetData>
      <sheetData sheetId="6">
        <row r="29">
          <cell r="M29">
            <v>95007.01</v>
          </cell>
        </row>
      </sheetData>
      <sheetData sheetId="7">
        <row r="36">
          <cell r="M36">
            <v>114961.68</v>
          </cell>
        </row>
      </sheetData>
      <sheetData sheetId="8">
        <row r="31">
          <cell r="M31">
            <v>116194.51</v>
          </cell>
        </row>
      </sheetData>
      <sheetData sheetId="9">
        <row r="39">
          <cell r="M39">
            <v>109045.00000000001</v>
          </cell>
        </row>
      </sheetData>
      <sheetData sheetId="10">
        <row r="40">
          <cell r="M40">
            <v>96872.639999999985</v>
          </cell>
        </row>
      </sheetData>
      <sheetData sheetId="11">
        <row r="37">
          <cell r="M37">
            <v>276114.37</v>
          </cell>
        </row>
      </sheetData>
      <sheetData sheetId="12">
        <row r="36">
          <cell r="M36">
            <v>218675.33999999997</v>
          </cell>
        </row>
      </sheetData>
      <sheetData sheetId="13">
        <row r="33">
          <cell r="M33">
            <v>51704.28</v>
          </cell>
        </row>
      </sheetData>
      <sheetData sheetId="14">
        <row r="21">
          <cell r="M21">
            <v>23082.510000000002</v>
          </cell>
        </row>
      </sheetData>
      <sheetData sheetId="15">
        <row r="31">
          <cell r="M31">
            <v>152904.82</v>
          </cell>
        </row>
      </sheetData>
      <sheetData sheetId="16">
        <row r="28">
          <cell r="M28">
            <v>22891.539999999997</v>
          </cell>
        </row>
      </sheetData>
      <sheetData sheetId="17">
        <row r="29">
          <cell r="M29">
            <v>124813.02000000002</v>
          </cell>
        </row>
      </sheetData>
      <sheetData sheetId="18">
        <row r="40">
          <cell r="M40">
            <v>120422.97000000002</v>
          </cell>
        </row>
      </sheetData>
      <sheetData sheetId="19">
        <row r="36">
          <cell r="M36">
            <v>192307.91999999998</v>
          </cell>
        </row>
      </sheetData>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37"/>
  <sheetViews>
    <sheetView topLeftCell="A13" workbookViewId="0">
      <selection activeCell="F26" sqref="F26"/>
    </sheetView>
  </sheetViews>
  <sheetFormatPr defaultRowHeight="14.4" x14ac:dyDescent="0.3"/>
  <cols>
    <col min="1" max="1" width="45.5546875" bestFit="1" customWidth="1"/>
    <col min="2" max="2" width="13.109375" bestFit="1" customWidth="1"/>
    <col min="3" max="3" width="16.44140625" style="171" customWidth="1"/>
    <col min="4" max="5" width="8.44140625" customWidth="1"/>
    <col min="6" max="6" width="17.5546875" bestFit="1" customWidth="1"/>
    <col min="9" max="9" width="44" bestFit="1" customWidth="1"/>
    <col min="10" max="10" width="13.109375" bestFit="1" customWidth="1"/>
  </cols>
  <sheetData>
    <row r="1" spans="1:3" ht="7.2" customHeight="1" x14ac:dyDescent="0.3"/>
    <row r="2" spans="1:3" ht="15" thickBot="1" x14ac:dyDescent="0.35">
      <c r="A2" s="202" t="s">
        <v>4</v>
      </c>
      <c r="B2" s="203" t="s">
        <v>192</v>
      </c>
    </row>
    <row r="3" spans="1:3" ht="15" thickBot="1" x14ac:dyDescent="0.35">
      <c r="A3" s="173" t="s">
        <v>193</v>
      </c>
      <c r="B3" s="176">
        <f>SUM('[1]Garner 3'!$M$30+'[1]Swift Creek'!$M$36+'[1]Wake New Hope 1'!$M$31+'[1]Wake New Hope 2'!$M$30+'[1]Durham Highway 1'!$M$34+'[1]Northern Wake 3'!$M$30+'[1]Northern Wake 4'!$M$29+'[1]Wake Forest 5'!$M$36+'[1]Wendell 2'!$M$31+[1]Hopkins!$M$39+'[1]Wendell 1'!$M$40+'[1]Eastern Wake 1'!$M$37+'[1]Garner 1'!$M$36+'[1]Durham Highway 2'!$M$33+'[1]Fairview 2'!$M$21+'[1]Garner 2'!$M$31+'[1]Eastern Wake 2'!$M$28+'[1]Western Wake'!$M$29+'[1]Fairview 1'!$M$40+[1]Rolesville!$M$36)</f>
        <v>2539996.88</v>
      </c>
    </row>
    <row r="4" spans="1:3" x14ac:dyDescent="0.3">
      <c r="A4" s="174" t="s">
        <v>194</v>
      </c>
      <c r="B4" s="175">
        <f>SUM('Durham Highway 1'!K19+'Fairview 1'!K16+'Fairview 2'!K15+'Garner 1'!K20+'Garner 2'!K19+'Garner 3'!K20+Hopkins!K22+'Knightdale Station 1'!K21+'Northern Wake 3'!K19+'Northern Wake 4'!K21+Rolesville!K16+'Swift Creek'!K14+'Wake Forest 5'!K18+'Wake New Hope 2'!K16+'Wendell 1'!K14+'Wendell 2'!K20+'Western Wake'!K19)</f>
        <v>793043.63600000006</v>
      </c>
    </row>
    <row r="5" spans="1:3" ht="15" thickBot="1" x14ac:dyDescent="0.35">
      <c r="A5" s="200" t="s">
        <v>195</v>
      </c>
      <c r="B5" s="199">
        <f>SUM('Durham Highway 1'!K19+'Fairview 1'!K16+'Fairview 2'!K15+'Garner 1'!L20+'Garner 2'!L19+'Garner 3'!L20+Hopkins!K22+'Knightdale Station 1'!L21+'Northern Wake 3'!K19+'Northern Wake 4'!K21+Rolesville!L16+'Swift Creek'!K14+'Wake Forest 5'!L18+'Wake New Hope 2'!K16+'Wendell 1'!K14+'Wendell 2'!K20+'Western Wake'!K19)</f>
        <v>618825.72655000002</v>
      </c>
    </row>
    <row r="6" spans="1:3" ht="15" thickBot="1" x14ac:dyDescent="0.35"/>
    <row r="7" spans="1:3" x14ac:dyDescent="0.3">
      <c r="A7" s="204" t="s">
        <v>201</v>
      </c>
      <c r="B7" s="205" t="s">
        <v>198</v>
      </c>
      <c r="C7" s="206" t="s">
        <v>202</v>
      </c>
    </row>
    <row r="8" spans="1:3" x14ac:dyDescent="0.3">
      <c r="A8" s="184" t="s">
        <v>181</v>
      </c>
      <c r="B8" s="190">
        <f>'Garner 1'!K9+'Knightdale Station 1'!K9+'Northern Wake 3'!K9+'Northern Wake 4'!K9+'Wake Forest 5'!K9+'Wake Forest 5'!K10</f>
        <v>37110.6</v>
      </c>
      <c r="C8" s="191">
        <f>'Garner 1'!L9+'Knightdale Station 1'!L9+'Northern Wake 3'!K9+'Northern Wake 4'!K9+'Wake Forest 5'!L9+'Wake Forest 5'!L10</f>
        <v>14487.456279999999</v>
      </c>
    </row>
    <row r="9" spans="1:3" x14ac:dyDescent="0.3">
      <c r="A9" s="185" t="s">
        <v>182</v>
      </c>
      <c r="B9" s="192">
        <f>'Durham Highway 1'!K9+'Fairview 1'!K9+'Fairview 1'!K10+'Fairview 2'!K9+'Fairview 2'!K10+'Garner 1'!K10+'Garner 2'!K9+'Garner 2'!K10+'Garner 3'!K9+'Garner 3'!K10+'Garner 3'!K11+Hopkins!K9+Hopkins!K10+Hopkins!K11+'Knightdale Station 1'!K10+'Knightdale Station 1'!K11+'Knightdale Station 1'!K12+'Knightdale Station 1'!K13+'Northern Wake 3'!K10+'Northern Wake 3'!K11+'Northern Wake 4'!K10+'Swift Creek'!K9+'Wake Forest 5'!K11+'Wake Forest 5'!K12+'Wake New Hope 2'!K9+'Wendell 1'!K9+'Wendell 2'!K9+'Wendell 2'!K10+'Wendell 2'!K11+'Western Wake'!K9+'Western Wake'!K10</f>
        <v>173567.30799999996</v>
      </c>
      <c r="C9" s="193">
        <f>'Durham Highway 1'!K9+'Fairview 1'!K9+'Fairview 1'!K10+'Fairview 2'!K9+'Fairview 2'!K10+'Garner 1'!L10+'Garner 2'!L9+'Garner 2'!L10+'Garner 3'!L9+'Garner 3'!L10+'Garner 3'!L11+Hopkins!K9+Hopkins!K10+Hopkins!K11+'Knightdale Station 1'!L10+'Knightdale Station 1'!L11+'Knightdale Station 1'!L12+'Knightdale Station 1'!L13+'Northern Wake 3'!K10+'Northern Wake 3'!K11+'Northern Wake 4'!K10+'Swift Creek'!K9+'Wake Forest 5'!L11+'Wake Forest 5'!L12+'Wake New Hope 2'!K9+'Wendell 1'!K9+'Wendell 2'!K9+'Wendell 2'!K10+'Wendell 2'!K11+'Western Wake'!K9+'Western Wake'!K10</f>
        <v>143776.43146999998</v>
      </c>
    </row>
    <row r="10" spans="1:3" x14ac:dyDescent="0.3">
      <c r="A10" s="186" t="s">
        <v>183</v>
      </c>
      <c r="B10" s="194">
        <f>'Durham Highway 1'!K10+'Durham Highway 1'!K11+'Durham Highway 1'!K12+'Garner 1'!K11+'Garner 1'!K12+'Garner 1'!K13+'Garner 2'!K11+'Garner 2'!K12+'Garner 2'!K13+'Garner 3'!K12+Hopkins!K12+Hopkins!K13+'Knightdale Station 1'!K14+'Knightdale Station 1'!K15+'Northern Wake 4'!K11+'Northern Wake 4'!K12+'Northern Wake 4'!K13+Rolesville!K9+'Wake New Hope 2'!K10+'Wake New Hope 2'!K11+'Western Wake'!K11+'Western Wake'!K12</f>
        <v>277250.76399999997</v>
      </c>
      <c r="C10" s="195">
        <f>'Durham Highway 1'!K10+'Durham Highway 1'!K11+'Durham Highway 1'!K12+'Garner 1'!L11+'Garner 1'!L12+'Garner 1'!L13+'Garner 2'!L11+'Garner 2'!L12+'Garner 2'!L13+'Garner 3'!L12+Hopkins!K12+Hopkins!K13+'Knightdale Station 1'!L14+'Knightdale Station 1'!L15+'Northern Wake 4'!K11+'Northern Wake 4'!K12+'Northern Wake 4'!K13+Rolesville!L9+'Wake New Hope 2'!K10+'Wake New Hope 2'!K11+'Western Wake'!K11+'Western Wake'!K12</f>
        <v>201502.91584</v>
      </c>
    </row>
    <row r="11" spans="1:3" ht="15" thickBot="1" x14ac:dyDescent="0.35">
      <c r="A11" s="187" t="s">
        <v>184</v>
      </c>
      <c r="B11" s="196">
        <f>'Durham Highway 1'!K13+'Durham Highway 1'!K14+'Fairview 1'!K11+'Garner 1'!K14+'Garner 3'!K13+'Garner 3'!K14+Hopkins!K14+Hopkins!K15+Hopkins!K16+Hopkins!K17+'Northern Wake 3'!K12+'Northern Wake 3'!K13+'Northern Wake 3'!K14+'Northern Wake 4'!K14+'Northern Wake 4'!K15+'Northern Wake 4'!K16+Rolesville!K10+'Wendell 2'!K12+'Wendell 2'!K13+'Wendell 2'!K14+'Wendell 2'!K15+'Western Wake'!K13+'Western Wake'!K14</f>
        <v>305114.96399999998</v>
      </c>
      <c r="C11" s="197">
        <f>'Durham Highway 1'!K13+'Durham Highway 1'!K14+'Fairview 1'!K11+'Garner 1'!L14+'Garner 3'!L13+'Garner 3'!L14+Hopkins!K14+Hopkins!K15+Hopkins!K16+Hopkins!K17+'Northern Wake 3'!K12+'Northern Wake 3'!K13+'Northern Wake 3'!K14+'Northern Wake 4'!K14+'Northern Wake 4'!K15+'Northern Wake 4'!K16+Rolesville!L10+'Wendell 2'!K12+'Wendell 2'!K13+'Wendell 2'!K14+'Wendell 2'!K15+'Western Wake'!K13+'Western Wake'!K14</f>
        <v>259058.92295999997</v>
      </c>
    </row>
    <row r="12" spans="1:3" ht="15" thickBot="1" x14ac:dyDescent="0.35">
      <c r="A12" s="188" t="s">
        <v>196</v>
      </c>
      <c r="B12" s="198">
        <f>SUM(B8:B11)</f>
        <v>793043.63599999994</v>
      </c>
      <c r="C12" s="189">
        <f>SUM(C8:C11)</f>
        <v>618825.72655000002</v>
      </c>
    </row>
    <row r="14" spans="1:3" x14ac:dyDescent="0.3">
      <c r="A14" s="207" t="s">
        <v>200</v>
      </c>
      <c r="B14" s="207" t="s">
        <v>198</v>
      </c>
      <c r="C14" s="207" t="s">
        <v>197</v>
      </c>
    </row>
    <row r="15" spans="1:3" x14ac:dyDescent="0.3">
      <c r="A15" s="172" t="s">
        <v>159</v>
      </c>
      <c r="B15" s="374">
        <f>'Durham Highway 1'!K19</f>
        <v>108592.548</v>
      </c>
      <c r="C15" s="375">
        <f>B15</f>
        <v>108592.548</v>
      </c>
    </row>
    <row r="16" spans="1:3" x14ac:dyDescent="0.3">
      <c r="A16" s="172" t="s">
        <v>15</v>
      </c>
      <c r="B16" s="374">
        <f>'Fairview 1'!K16</f>
        <v>13770.18</v>
      </c>
      <c r="C16" s="375">
        <f>B16</f>
        <v>13770.18</v>
      </c>
    </row>
    <row r="17" spans="1:3" x14ac:dyDescent="0.3">
      <c r="A17" s="172" t="s">
        <v>67</v>
      </c>
      <c r="B17" s="374">
        <f>'Fairview 2'!K15</f>
        <v>0</v>
      </c>
      <c r="C17" s="375">
        <f>B17</f>
        <v>0</v>
      </c>
    </row>
    <row r="18" spans="1:3" x14ac:dyDescent="0.3">
      <c r="A18" s="177" t="s">
        <v>74</v>
      </c>
      <c r="B18" s="374">
        <f>'Garner 1'!K20</f>
        <v>60040.479999999996</v>
      </c>
      <c r="C18" s="374">
        <f>'Garner 1'!L20</f>
        <v>26868.114799999999</v>
      </c>
    </row>
    <row r="19" spans="1:3" x14ac:dyDescent="0.3">
      <c r="A19" s="177" t="s">
        <v>59</v>
      </c>
      <c r="B19" s="374">
        <f>'Garner 2'!K19</f>
        <v>85080.863999999987</v>
      </c>
      <c r="C19" s="374">
        <f>'Garner 2'!L19</f>
        <v>38073.68664</v>
      </c>
    </row>
    <row r="20" spans="1:3" x14ac:dyDescent="0.3">
      <c r="A20" s="177" t="s">
        <v>169</v>
      </c>
      <c r="B20" s="374">
        <f>'Garner 3'!K20</f>
        <v>32162.964</v>
      </c>
      <c r="C20" s="374">
        <f>'Garner 3'!L20</f>
        <v>14392.926390000001</v>
      </c>
    </row>
    <row r="21" spans="1:3" x14ac:dyDescent="0.3">
      <c r="A21" s="172" t="s">
        <v>92</v>
      </c>
      <c r="B21" s="374">
        <f>Hopkins!K22</f>
        <v>39577</v>
      </c>
      <c r="C21" s="375">
        <f>B21</f>
        <v>39577</v>
      </c>
    </row>
    <row r="22" spans="1:3" x14ac:dyDescent="0.3">
      <c r="A22" s="177" t="s">
        <v>178</v>
      </c>
      <c r="B22" s="374">
        <f>'Knightdale Station 1'!K21</f>
        <v>27564</v>
      </c>
      <c r="C22" s="374">
        <f>'Knightdale Station 1'!L21</f>
        <v>14134.819200000002</v>
      </c>
    </row>
    <row r="23" spans="1:3" x14ac:dyDescent="0.3">
      <c r="A23" s="172" t="s">
        <v>191</v>
      </c>
      <c r="B23" s="374">
        <f>'Northern Wake 3'!K19</f>
        <v>19839.599999999999</v>
      </c>
      <c r="C23" s="374">
        <f>B23</f>
        <v>19839.599999999999</v>
      </c>
    </row>
    <row r="24" spans="1:3" x14ac:dyDescent="0.3">
      <c r="A24" s="172" t="s">
        <v>199</v>
      </c>
      <c r="B24" s="374">
        <f>'Northern Wake 4'!K21</f>
        <v>86073.599999999991</v>
      </c>
      <c r="C24" s="374">
        <f>B24</f>
        <v>86073.599999999991</v>
      </c>
    </row>
    <row r="25" spans="1:3" x14ac:dyDescent="0.3">
      <c r="A25" s="177" t="s">
        <v>27</v>
      </c>
      <c r="B25" s="374">
        <f>Rolesville!K16</f>
        <v>72372</v>
      </c>
      <c r="C25" s="374">
        <f>Rolesville!L16</f>
        <v>33500.998799999994</v>
      </c>
    </row>
    <row r="26" spans="1:3" x14ac:dyDescent="0.3">
      <c r="A26" s="172" t="s">
        <v>167</v>
      </c>
      <c r="B26" s="374">
        <f>'Swift Creek'!K14</f>
        <v>13262.4</v>
      </c>
      <c r="C26" s="374">
        <f>B26</f>
        <v>13262.4</v>
      </c>
    </row>
    <row r="27" spans="1:3" x14ac:dyDescent="0.3">
      <c r="A27" s="177" t="s">
        <v>128</v>
      </c>
      <c r="B27" s="374">
        <f>'Wake Forest 5'!K18</f>
        <v>31200.399999999998</v>
      </c>
      <c r="C27" s="374">
        <f>'Wake Forest 5'!L18</f>
        <v>7232.2527199999995</v>
      </c>
    </row>
    <row r="28" spans="1:3" x14ac:dyDescent="0.3">
      <c r="A28" s="172" t="s">
        <v>121</v>
      </c>
      <c r="B28" s="374">
        <f>'Wake New Hope 2'!K16</f>
        <v>70274.399999999994</v>
      </c>
      <c r="C28" s="374">
        <f>B28</f>
        <v>70274.399999999994</v>
      </c>
    </row>
    <row r="29" spans="1:3" x14ac:dyDescent="0.3">
      <c r="A29" s="172" t="s">
        <v>87</v>
      </c>
      <c r="B29" s="374">
        <f>'Wendell 1'!K14</f>
        <v>2000</v>
      </c>
      <c r="C29" s="374">
        <f>B29</f>
        <v>2000</v>
      </c>
    </row>
    <row r="30" spans="1:3" x14ac:dyDescent="0.3">
      <c r="A30" s="172" t="s">
        <v>108</v>
      </c>
      <c r="B30" s="374">
        <f>'Wendell 2'!K20</f>
        <v>93578.4</v>
      </c>
      <c r="C30" s="374">
        <f>B30</f>
        <v>93578.4</v>
      </c>
    </row>
    <row r="31" spans="1:3" ht="15" thickBot="1" x14ac:dyDescent="0.35">
      <c r="A31" s="178" t="s">
        <v>38</v>
      </c>
      <c r="B31" s="376">
        <f>'Western Wake'!K19</f>
        <v>37654.800000000003</v>
      </c>
      <c r="C31" s="376">
        <f>B31</f>
        <v>37654.800000000003</v>
      </c>
    </row>
    <row r="32" spans="1:3" ht="15" thickBot="1" x14ac:dyDescent="0.35">
      <c r="A32" s="201" t="s">
        <v>196</v>
      </c>
      <c r="B32" s="377">
        <f>SUM(B15:B31)</f>
        <v>793043.63600000006</v>
      </c>
      <c r="C32" s="378">
        <f>SUM(C15:C31)</f>
        <v>618825.72655000002</v>
      </c>
    </row>
    <row r="35" spans="1:2" x14ac:dyDescent="0.3">
      <c r="A35" s="373" t="s">
        <v>236</v>
      </c>
      <c r="B35" s="373" t="s">
        <v>196</v>
      </c>
    </row>
    <row r="36" spans="1:2" x14ac:dyDescent="0.3">
      <c r="A36" s="346" t="s">
        <v>235</v>
      </c>
      <c r="B36" s="347">
        <f>SUM(C15+C16+C17+C21+C23+C24+C26+C28+C29+C30+C31)</f>
        <v>484622.92800000001</v>
      </c>
    </row>
    <row r="37" spans="1:2" x14ac:dyDescent="0.3">
      <c r="A37" s="346" t="s">
        <v>204</v>
      </c>
      <c r="B37" s="347">
        <f>SUM(C18+C19+C20+C22+C25+C27)</f>
        <v>134202.79854999998</v>
      </c>
    </row>
  </sheetData>
  <pageMargins left="0.7" right="0.7" top="0.75" bottom="0.75" header="0.3" footer="0.3"/>
  <pageSetup orientation="landscape" r:id="rId1"/>
  <ignoredErrors>
    <ignoredError sqref="C22 C25 C27"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C16FF-8CB1-41A2-B858-99963C1B7ADF}">
  <sheetPr>
    <pageSetUpPr fitToPage="1"/>
  </sheetPr>
  <dimension ref="A1:L35"/>
  <sheetViews>
    <sheetView workbookViewId="0">
      <selection activeCell="G19" sqref="G19"/>
    </sheetView>
  </sheetViews>
  <sheetFormatPr defaultColWidth="9.109375" defaultRowHeight="13.8" x14ac:dyDescent="0.25"/>
  <cols>
    <col min="1" max="1" width="6.6640625" style="1" customWidth="1"/>
    <col min="2" max="2" width="11.44140625" style="1" customWidth="1"/>
    <col min="3" max="3" width="2.6640625" style="2" customWidth="1"/>
    <col min="4" max="4" width="9.44140625" style="1" customWidth="1"/>
    <col min="5" max="5" width="20.6640625" style="1" customWidth="1"/>
    <col min="6" max="6" width="20.6640625" style="119" customWidth="1"/>
    <col min="7" max="7" width="8.6640625" style="2" customWidth="1"/>
    <col min="8" max="8" width="7.6640625" style="2" customWidth="1"/>
    <col min="9" max="9" width="10.6640625" style="2" customWidth="1"/>
    <col min="10" max="10" width="14.44140625" style="2" bestFit="1" customWidth="1"/>
    <col min="11" max="11" width="20.6640625" style="116" bestFit="1" customWidth="1"/>
    <col min="12" max="12" width="11" style="3" customWidth="1"/>
    <col min="13" max="16384" width="9.109375" style="3"/>
  </cols>
  <sheetData>
    <row r="1" spans="1:12" ht="14.25" customHeight="1" x14ac:dyDescent="0.25">
      <c r="C1" s="385" t="s">
        <v>0</v>
      </c>
      <c r="D1" s="385"/>
      <c r="E1" s="385"/>
      <c r="F1" s="385"/>
    </row>
    <row r="2" spans="1:12" x14ac:dyDescent="0.25">
      <c r="B2" s="68"/>
      <c r="C2" s="385"/>
      <c r="D2" s="385"/>
      <c r="E2" s="385"/>
      <c r="F2" s="385"/>
      <c r="G2" s="4"/>
      <c r="H2" s="4"/>
      <c r="I2" s="4"/>
    </row>
    <row r="3" spans="1:12" x14ac:dyDescent="0.25">
      <c r="C3" s="385" t="s">
        <v>59</v>
      </c>
      <c r="D3" s="385"/>
      <c r="E3" s="385"/>
      <c r="F3" s="385"/>
      <c r="G3" s="417"/>
      <c r="H3" s="417"/>
      <c r="I3" s="8"/>
      <c r="J3" s="108"/>
    </row>
    <row r="4" spans="1:12" ht="14.4" thickBot="1" x14ac:dyDescent="0.3">
      <c r="A4" s="69"/>
      <c r="F4" s="120"/>
      <c r="G4" s="7"/>
      <c r="H4" s="7"/>
      <c r="I4" s="7"/>
      <c r="J4" s="109"/>
    </row>
    <row r="5" spans="1:12" ht="15" customHeight="1" thickBot="1" x14ac:dyDescent="0.3">
      <c r="A5" s="386" t="s">
        <v>19</v>
      </c>
      <c r="B5" s="401" t="s">
        <v>28</v>
      </c>
      <c r="C5" s="401"/>
      <c r="D5" s="401"/>
      <c r="E5" s="402"/>
      <c r="F5" s="402"/>
      <c r="G5" s="424" t="s">
        <v>29</v>
      </c>
      <c r="H5" s="425"/>
      <c r="I5" s="425"/>
      <c r="J5" s="425"/>
      <c r="K5" s="425"/>
      <c r="L5" s="426"/>
    </row>
    <row r="6" spans="1:12" ht="15" customHeight="1" x14ac:dyDescent="0.25">
      <c r="A6" s="387"/>
      <c r="B6" s="403"/>
      <c r="C6" s="403"/>
      <c r="D6" s="403"/>
      <c r="E6" s="404"/>
      <c r="F6" s="404"/>
      <c r="G6" s="419" t="s">
        <v>186</v>
      </c>
      <c r="H6" s="409" t="s">
        <v>7</v>
      </c>
      <c r="I6" s="409" t="s">
        <v>8</v>
      </c>
      <c r="J6" s="427" t="s">
        <v>5</v>
      </c>
      <c r="K6" s="409" t="s">
        <v>180</v>
      </c>
      <c r="L6" s="422" t="s">
        <v>187</v>
      </c>
    </row>
    <row r="7" spans="1:12" ht="15" customHeight="1" x14ac:dyDescent="0.25">
      <c r="A7" s="387"/>
      <c r="B7" s="404"/>
      <c r="C7" s="404"/>
      <c r="D7" s="404"/>
      <c r="E7" s="404"/>
      <c r="F7" s="404"/>
      <c r="G7" s="420"/>
      <c r="H7" s="410"/>
      <c r="I7" s="410"/>
      <c r="J7" s="428"/>
      <c r="K7" s="410"/>
      <c r="L7" s="423"/>
    </row>
    <row r="8" spans="1:12" ht="15.75" customHeight="1" thickBot="1" x14ac:dyDescent="0.3">
      <c r="A8" s="400"/>
      <c r="B8" s="12" t="s">
        <v>1</v>
      </c>
      <c r="C8" s="415" t="s">
        <v>2</v>
      </c>
      <c r="D8" s="416"/>
      <c r="E8" s="66" t="s">
        <v>3</v>
      </c>
      <c r="F8" s="121" t="s">
        <v>4</v>
      </c>
      <c r="G8" s="420"/>
      <c r="H8" s="219">
        <v>0.03</v>
      </c>
      <c r="I8" s="219">
        <v>0.1</v>
      </c>
      <c r="J8" s="14" t="s">
        <v>6</v>
      </c>
      <c r="K8" s="211" t="s">
        <v>179</v>
      </c>
      <c r="L8" s="220">
        <v>0.44750000000000001</v>
      </c>
    </row>
    <row r="9" spans="1:12" ht="20.399999999999999" x14ac:dyDescent="0.25">
      <c r="A9" s="41">
        <v>1</v>
      </c>
      <c r="B9" s="42" t="s">
        <v>12</v>
      </c>
      <c r="C9" s="43">
        <v>1</v>
      </c>
      <c r="D9" s="44" t="s">
        <v>13</v>
      </c>
      <c r="E9" s="45" t="s">
        <v>60</v>
      </c>
      <c r="F9" s="217" t="s">
        <v>61</v>
      </c>
      <c r="G9" s="222">
        <v>1686</v>
      </c>
      <c r="H9" s="223">
        <f>$H$8*G9</f>
        <v>50.58</v>
      </c>
      <c r="I9" s="223">
        <f>$I$8*G9</f>
        <v>168.60000000000002</v>
      </c>
      <c r="J9" s="251">
        <f t="shared" ref="J9:J13" si="0">SUM(G9:I9)</f>
        <v>1905.1799999999998</v>
      </c>
      <c r="K9" s="254">
        <f>SUM(J9*20%)+J9</f>
        <v>2286.2159999999999</v>
      </c>
      <c r="L9" s="248">
        <f>SUM(K9*L8)</f>
        <v>1023.0816599999999</v>
      </c>
    </row>
    <row r="10" spans="1:12" ht="20.399999999999999" x14ac:dyDescent="0.25">
      <c r="A10" s="41">
        <v>2</v>
      </c>
      <c r="B10" s="42" t="s">
        <v>12</v>
      </c>
      <c r="C10" s="43">
        <v>1</v>
      </c>
      <c r="D10" s="44" t="s">
        <v>13</v>
      </c>
      <c r="E10" s="45" t="s">
        <v>62</v>
      </c>
      <c r="F10" s="217" t="s">
        <v>63</v>
      </c>
      <c r="G10" s="224">
        <v>337</v>
      </c>
      <c r="H10" s="221">
        <f>$H$8*G10</f>
        <v>10.11</v>
      </c>
      <c r="I10" s="221">
        <f>$I$8*G10</f>
        <v>33.700000000000003</v>
      </c>
      <c r="J10" s="252">
        <f t="shared" si="0"/>
        <v>380.81</v>
      </c>
      <c r="K10" s="255">
        <f t="shared" ref="K10:K13" si="1">SUM(J10*20%)+J10</f>
        <v>456.97199999999998</v>
      </c>
      <c r="L10" s="249">
        <f>SUM(K10*L8)</f>
        <v>204.49497</v>
      </c>
    </row>
    <row r="11" spans="1:12" ht="20.399999999999999" x14ac:dyDescent="0.25">
      <c r="A11" s="41">
        <v>3</v>
      </c>
      <c r="B11" s="57" t="s">
        <v>12</v>
      </c>
      <c r="C11" s="46">
        <v>3</v>
      </c>
      <c r="D11" s="47" t="s">
        <v>25</v>
      </c>
      <c r="E11" s="58" t="s">
        <v>64</v>
      </c>
      <c r="F11" s="218" t="s">
        <v>64</v>
      </c>
      <c r="G11" s="224">
        <v>338</v>
      </c>
      <c r="H11" s="221">
        <f>$H$8*G11</f>
        <v>10.139999999999999</v>
      </c>
      <c r="I11" s="221">
        <f>$I$8*G11</f>
        <v>33.800000000000004</v>
      </c>
      <c r="J11" s="252">
        <f t="shared" si="0"/>
        <v>381.94</v>
      </c>
      <c r="K11" s="255">
        <f t="shared" si="1"/>
        <v>458.32799999999997</v>
      </c>
      <c r="L11" s="249">
        <f>K11*L8</f>
        <v>205.10177999999999</v>
      </c>
    </row>
    <row r="12" spans="1:12" ht="40.799999999999997" x14ac:dyDescent="0.25">
      <c r="A12" s="41">
        <v>4</v>
      </c>
      <c r="B12" s="57" t="s">
        <v>12</v>
      </c>
      <c r="C12" s="46">
        <v>3</v>
      </c>
      <c r="D12" s="47" t="s">
        <v>25</v>
      </c>
      <c r="E12" s="58" t="s">
        <v>33</v>
      </c>
      <c r="F12" s="218" t="s">
        <v>34</v>
      </c>
      <c r="G12" s="224">
        <v>57620</v>
      </c>
      <c r="H12" s="221">
        <f>$H$8*G12</f>
        <v>1728.6</v>
      </c>
      <c r="I12" s="221">
        <f>$I$8*G12</f>
        <v>5762</v>
      </c>
      <c r="J12" s="252">
        <f t="shared" si="0"/>
        <v>65110.6</v>
      </c>
      <c r="K12" s="255">
        <f t="shared" si="1"/>
        <v>78132.72</v>
      </c>
      <c r="L12" s="249">
        <f>K12*L8</f>
        <v>34964.392200000002</v>
      </c>
    </row>
    <row r="13" spans="1:12" ht="31.2" thickBot="1" x14ac:dyDescent="0.3">
      <c r="A13" s="41">
        <v>5</v>
      </c>
      <c r="B13" s="57" t="s">
        <v>11</v>
      </c>
      <c r="C13" s="46">
        <v>3</v>
      </c>
      <c r="D13" s="47" t="s">
        <v>25</v>
      </c>
      <c r="E13" s="58" t="s">
        <v>65</v>
      </c>
      <c r="F13" s="218" t="s">
        <v>66</v>
      </c>
      <c r="G13" s="225">
        <v>2763</v>
      </c>
      <c r="H13" s="226">
        <f>$H$8*G13</f>
        <v>82.89</v>
      </c>
      <c r="I13" s="226">
        <f>$I$8*G13</f>
        <v>276.3</v>
      </c>
      <c r="J13" s="253">
        <f t="shared" si="0"/>
        <v>3122.19</v>
      </c>
      <c r="K13" s="256">
        <f t="shared" si="1"/>
        <v>3746.6280000000002</v>
      </c>
      <c r="L13" s="250">
        <f>K13*L8</f>
        <v>1676.6160300000001</v>
      </c>
    </row>
    <row r="14" spans="1:12" ht="14.4" x14ac:dyDescent="0.25">
      <c r="A14" s="16"/>
      <c r="B14" s="16"/>
      <c r="C14" s="91"/>
      <c r="D14" s="126"/>
      <c r="E14" s="16"/>
      <c r="F14" s="125"/>
      <c r="G14" s="115"/>
      <c r="H14" s="115"/>
      <c r="I14" s="115"/>
      <c r="J14" s="234" t="s">
        <v>181</v>
      </c>
      <c r="K14" s="228">
        <v>0</v>
      </c>
      <c r="L14" s="228">
        <f>SUM(K14*L8)</f>
        <v>0</v>
      </c>
    </row>
    <row r="15" spans="1:12" ht="14.4" x14ac:dyDescent="0.25">
      <c r="A15" s="13"/>
      <c r="B15" s="13"/>
      <c r="C15" s="92"/>
      <c r="D15" s="127"/>
      <c r="E15" s="67"/>
      <c r="F15" s="90"/>
      <c r="G15" s="115"/>
      <c r="H15" s="115"/>
      <c r="I15" s="115"/>
      <c r="J15" s="235" t="s">
        <v>182</v>
      </c>
      <c r="K15" s="232">
        <f>SUM(K9:K10)</f>
        <v>2743.1880000000001</v>
      </c>
      <c r="L15" s="232">
        <f>SUM(K15*L8)</f>
        <v>1227.57663</v>
      </c>
    </row>
    <row r="16" spans="1:12" ht="14.4" x14ac:dyDescent="0.25">
      <c r="A16" s="13"/>
      <c r="B16" s="13"/>
      <c r="C16" s="92"/>
      <c r="D16" s="127"/>
      <c r="E16" s="67"/>
      <c r="F16" s="90"/>
      <c r="G16" s="10"/>
      <c r="H16" s="14"/>
      <c r="I16" s="14"/>
      <c r="J16" s="235" t="s">
        <v>183</v>
      </c>
      <c r="K16" s="232">
        <f>SUM(K11:K13)</f>
        <v>82337.675999999992</v>
      </c>
      <c r="L16" s="232">
        <f>SUM(K16*L8)</f>
        <v>36846.110009999997</v>
      </c>
    </row>
    <row r="17" spans="1:12" ht="20.399999999999999" x14ac:dyDescent="0.25">
      <c r="A17" s="13"/>
      <c r="B17" s="13"/>
      <c r="C17" s="92"/>
      <c r="D17" s="127"/>
      <c r="E17" s="67"/>
      <c r="F17" s="90"/>
      <c r="G17" s="10"/>
      <c r="H17" s="14"/>
      <c r="I17" s="14"/>
      <c r="J17" s="235" t="s">
        <v>184</v>
      </c>
      <c r="K17" s="232">
        <v>0</v>
      </c>
      <c r="L17" s="232">
        <f>SUM(K17*L8)</f>
        <v>0</v>
      </c>
    </row>
    <row r="18" spans="1:12" ht="21" thickBot="1" x14ac:dyDescent="0.3">
      <c r="A18" s="13"/>
      <c r="B18" s="13"/>
      <c r="C18" s="92"/>
      <c r="D18" s="127"/>
      <c r="E18" s="67"/>
      <c r="F18" s="90"/>
      <c r="G18" s="10"/>
      <c r="H18" s="14"/>
      <c r="I18" s="14"/>
      <c r="J18" s="236"/>
      <c r="K18" s="238" t="s">
        <v>190</v>
      </c>
      <c r="L18" s="238" t="s">
        <v>189</v>
      </c>
    </row>
    <row r="19" spans="1:12" ht="22.8" customHeight="1" thickBot="1" x14ac:dyDescent="0.3">
      <c r="A19" s="18"/>
      <c r="B19" s="17"/>
      <c r="C19" s="93"/>
      <c r="D19" s="128"/>
      <c r="E19" s="67"/>
      <c r="F19" s="90"/>
      <c r="G19" s="10"/>
      <c r="H19" s="14"/>
      <c r="I19" s="14"/>
      <c r="J19" s="237" t="s">
        <v>185</v>
      </c>
      <c r="K19" s="239">
        <f>SUM(K14:K17)</f>
        <v>85080.863999999987</v>
      </c>
      <c r="L19" s="239">
        <f>SUM(L14:L17)</f>
        <v>38073.68664</v>
      </c>
    </row>
    <row r="20" spans="1:12" s="15" customFormat="1" ht="15" customHeight="1" x14ac:dyDescent="0.25">
      <c r="A20" s="67"/>
      <c r="B20" s="67"/>
      <c r="C20" s="67"/>
      <c r="D20" s="70"/>
      <c r="E20" s="67"/>
      <c r="F20" s="90"/>
      <c r="G20" s="10"/>
      <c r="H20" s="14"/>
      <c r="I20" s="14"/>
      <c r="J20" s="115"/>
      <c r="K20" s="117"/>
    </row>
    <row r="21" spans="1:12" s="15" customFormat="1" x14ac:dyDescent="0.25">
      <c r="A21" s="67"/>
      <c r="B21" s="67"/>
      <c r="C21" s="67"/>
      <c r="D21" s="70"/>
      <c r="E21" s="67"/>
      <c r="F21" s="90"/>
      <c r="G21" s="10"/>
      <c r="H21" s="14"/>
      <c r="I21" s="14"/>
      <c r="J21" s="115"/>
      <c r="K21" s="117"/>
    </row>
    <row r="22" spans="1:12" s="15" customFormat="1" x14ac:dyDescent="0.25">
      <c r="A22" s="67"/>
      <c r="B22" s="67"/>
      <c r="C22" s="67"/>
      <c r="D22" s="70"/>
      <c r="E22" s="67"/>
      <c r="F22" s="90"/>
      <c r="G22" s="10"/>
      <c r="H22" s="14"/>
      <c r="I22" s="14"/>
      <c r="J22" s="14"/>
      <c r="K22" s="117"/>
    </row>
    <row r="23" spans="1:12" s="15" customFormat="1" x14ac:dyDescent="0.25">
      <c r="A23" s="67"/>
      <c r="B23" s="67"/>
      <c r="C23" s="67"/>
      <c r="D23" s="70"/>
      <c r="E23" s="67"/>
      <c r="F23" s="90"/>
      <c r="G23" s="10"/>
      <c r="H23" s="14"/>
      <c r="I23" s="14"/>
      <c r="J23" s="14"/>
      <c r="K23" s="117"/>
    </row>
    <row r="24" spans="1:12" s="15" customFormat="1" x14ac:dyDescent="0.25">
      <c r="A24" s="67"/>
      <c r="B24" s="67"/>
      <c r="C24" s="67"/>
      <c r="D24" s="70"/>
      <c r="E24" s="67"/>
      <c r="F24" s="90"/>
      <c r="G24" s="10"/>
      <c r="H24" s="14"/>
      <c r="I24" s="14"/>
      <c r="J24" s="14"/>
      <c r="K24" s="117"/>
    </row>
    <row r="25" spans="1:12" s="15" customFormat="1" x14ac:dyDescent="0.25">
      <c r="A25" s="67"/>
      <c r="B25" s="67"/>
      <c r="C25" s="67"/>
      <c r="D25" s="70"/>
      <c r="E25" s="67"/>
      <c r="F25" s="90"/>
      <c r="G25" s="10"/>
      <c r="H25" s="14"/>
      <c r="I25" s="14"/>
      <c r="J25" s="14"/>
      <c r="K25" s="117"/>
    </row>
    <row r="26" spans="1:12" s="15" customFormat="1" x14ac:dyDescent="0.25">
      <c r="A26" s="67"/>
      <c r="B26" s="67"/>
      <c r="C26" s="67"/>
      <c r="D26" s="70"/>
      <c r="E26" s="67"/>
      <c r="F26" s="119"/>
      <c r="G26" s="10"/>
      <c r="H26" s="14"/>
      <c r="I26" s="14"/>
      <c r="J26" s="14"/>
      <c r="K26" s="117"/>
    </row>
    <row r="27" spans="1:12" s="15" customFormat="1" x14ac:dyDescent="0.25">
      <c r="A27" s="67"/>
      <c r="B27" s="67"/>
      <c r="C27" s="67"/>
      <c r="D27" s="70"/>
      <c r="E27" s="67"/>
      <c r="F27" s="119"/>
      <c r="G27" s="10"/>
      <c r="H27" s="14"/>
      <c r="I27" s="14"/>
      <c r="J27" s="14"/>
      <c r="K27" s="117"/>
    </row>
    <row r="28" spans="1:12" s="15" customFormat="1" x14ac:dyDescent="0.25">
      <c r="A28" s="67"/>
      <c r="B28" s="67"/>
      <c r="C28" s="67"/>
      <c r="D28" s="70"/>
      <c r="E28" s="67"/>
      <c r="F28" s="119"/>
      <c r="G28" s="10"/>
      <c r="H28" s="14"/>
      <c r="I28" s="14"/>
      <c r="J28" s="14"/>
      <c r="K28" s="117"/>
    </row>
    <row r="29" spans="1:12" s="15" customFormat="1" x14ac:dyDescent="0.25">
      <c r="A29" s="67"/>
      <c r="B29" s="67"/>
      <c r="C29" s="67"/>
      <c r="D29" s="70"/>
      <c r="E29" s="67"/>
      <c r="F29" s="119"/>
      <c r="G29" s="10"/>
      <c r="H29" s="14"/>
      <c r="I29" s="14"/>
      <c r="J29" s="14"/>
      <c r="K29" s="117"/>
    </row>
    <row r="30" spans="1:12" s="15" customFormat="1" x14ac:dyDescent="0.25">
      <c r="A30" s="67"/>
      <c r="B30" s="67"/>
      <c r="C30" s="67"/>
      <c r="D30" s="70"/>
      <c r="E30" s="67"/>
      <c r="F30" s="119"/>
      <c r="G30" s="10"/>
      <c r="H30" s="14"/>
      <c r="I30" s="14"/>
      <c r="J30" s="14"/>
      <c r="K30" s="117"/>
    </row>
    <row r="31" spans="1:12" s="15" customFormat="1" x14ac:dyDescent="0.25">
      <c r="A31" s="67"/>
      <c r="B31" s="67"/>
      <c r="C31" s="67"/>
      <c r="D31" s="70"/>
      <c r="E31" s="1"/>
      <c r="F31" s="119"/>
      <c r="G31" s="2"/>
      <c r="H31" s="2"/>
      <c r="I31" s="2"/>
      <c r="J31" s="14"/>
      <c r="K31" s="117"/>
    </row>
    <row r="32" spans="1:12" s="15" customFormat="1" x14ac:dyDescent="0.25">
      <c r="A32" s="67"/>
      <c r="B32" s="67"/>
      <c r="C32" s="67"/>
      <c r="D32" s="70"/>
      <c r="E32" s="1"/>
      <c r="F32" s="119"/>
      <c r="G32" s="2"/>
      <c r="H32" s="2"/>
      <c r="I32" s="2"/>
      <c r="J32" s="14"/>
      <c r="K32" s="117"/>
    </row>
    <row r="33" spans="1:11" s="15" customFormat="1" x14ac:dyDescent="0.25">
      <c r="A33" s="67"/>
      <c r="B33" s="67"/>
      <c r="C33" s="67"/>
      <c r="D33" s="70"/>
      <c r="E33" s="1"/>
      <c r="F33" s="119"/>
      <c r="G33" s="2"/>
      <c r="H33" s="2"/>
      <c r="I33" s="2"/>
      <c r="J33" s="14"/>
      <c r="K33" s="117"/>
    </row>
    <row r="34" spans="1:11" s="15" customFormat="1" x14ac:dyDescent="0.25">
      <c r="A34" s="67"/>
      <c r="B34" s="67"/>
      <c r="C34" s="67"/>
      <c r="D34" s="70"/>
      <c r="E34" s="1"/>
      <c r="F34" s="119"/>
      <c r="G34" s="2"/>
      <c r="H34" s="2"/>
      <c r="I34" s="2"/>
      <c r="J34" s="14"/>
      <c r="K34" s="117"/>
    </row>
    <row r="35" spans="1:11" s="15" customFormat="1" x14ac:dyDescent="0.25">
      <c r="A35" s="67"/>
      <c r="B35" s="67"/>
      <c r="C35" s="67"/>
      <c r="D35" s="70"/>
      <c r="E35" s="1"/>
      <c r="F35" s="119"/>
      <c r="G35" s="2"/>
      <c r="H35" s="2"/>
      <c r="I35" s="2"/>
      <c r="J35" s="14"/>
      <c r="K35" s="117"/>
    </row>
  </sheetData>
  <mergeCells count="13">
    <mergeCell ref="C1:F2"/>
    <mergeCell ref="C3:F3"/>
    <mergeCell ref="G3:H3"/>
    <mergeCell ref="A5:A8"/>
    <mergeCell ref="B5:F7"/>
    <mergeCell ref="G5:L5"/>
    <mergeCell ref="G6:G8"/>
    <mergeCell ref="H6:H7"/>
    <mergeCell ref="I6:I7"/>
    <mergeCell ref="J6:J7"/>
    <mergeCell ref="K6:K7"/>
    <mergeCell ref="L6:L7"/>
    <mergeCell ref="C8:D8"/>
  </mergeCells>
  <pageMargins left="0.7" right="0.7" top="0.75" bottom="0.75" header="0.3" footer="0.3"/>
  <pageSetup scale="8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EAAD7-BB65-4D90-BE3B-B9AF0F0C7B5E}">
  <sheetPr>
    <pageSetUpPr fitToPage="1"/>
  </sheetPr>
  <dimension ref="A1:L36"/>
  <sheetViews>
    <sheetView topLeftCell="A4" workbookViewId="0">
      <selection activeCell="G17" sqref="G17"/>
    </sheetView>
  </sheetViews>
  <sheetFormatPr defaultColWidth="9.109375" defaultRowHeight="13.8" x14ac:dyDescent="0.25"/>
  <cols>
    <col min="1" max="1" width="6.6640625" style="1" customWidth="1"/>
    <col min="2" max="2" width="9.109375" style="1" bestFit="1" customWidth="1"/>
    <col min="3" max="3" width="2.6640625" style="2" customWidth="1"/>
    <col min="4" max="4" width="9.44140625" style="1" customWidth="1"/>
    <col min="5" max="5" width="20.6640625" style="1" customWidth="1"/>
    <col min="6" max="6" width="33.88671875" style="100" customWidth="1"/>
    <col min="7" max="7" width="8.6640625" style="2" customWidth="1"/>
    <col min="8" max="8" width="7.6640625" style="2" customWidth="1"/>
    <col min="9" max="9" width="10.6640625" style="2" customWidth="1"/>
    <col min="10" max="10" width="14.44140625" style="2" bestFit="1" customWidth="1"/>
    <col min="11" max="11" width="20.6640625" style="116" customWidth="1"/>
    <col min="12" max="12" width="11" style="3" customWidth="1"/>
    <col min="13" max="16384" width="9.109375" style="3"/>
  </cols>
  <sheetData>
    <row r="1" spans="1:12" ht="14.25" customHeight="1" x14ac:dyDescent="0.25">
      <c r="C1" s="385" t="s">
        <v>0</v>
      </c>
      <c r="D1" s="385"/>
      <c r="E1" s="385"/>
      <c r="F1" s="385"/>
    </row>
    <row r="2" spans="1:12" x14ac:dyDescent="0.25">
      <c r="B2" s="68"/>
      <c r="C2" s="385"/>
      <c r="D2" s="385"/>
      <c r="E2" s="385"/>
      <c r="F2" s="385"/>
      <c r="G2" s="4"/>
      <c r="H2" s="4"/>
      <c r="I2" s="4"/>
    </row>
    <row r="3" spans="1:12" x14ac:dyDescent="0.25">
      <c r="C3" s="385" t="s">
        <v>169</v>
      </c>
      <c r="D3" s="385"/>
      <c r="E3" s="385"/>
      <c r="F3" s="385"/>
      <c r="G3" s="417"/>
      <c r="H3" s="417"/>
      <c r="I3" s="8"/>
      <c r="J3" s="108"/>
    </row>
    <row r="4" spans="1:12" ht="14.4" thickBot="1" x14ac:dyDescent="0.3">
      <c r="A4" s="69"/>
      <c r="F4" s="101"/>
      <c r="G4" s="7"/>
      <c r="H4" s="7"/>
      <c r="I4" s="7"/>
      <c r="J4" s="109"/>
    </row>
    <row r="5" spans="1:12" ht="15" customHeight="1" thickBot="1" x14ac:dyDescent="0.3">
      <c r="A5" s="386" t="s">
        <v>19</v>
      </c>
      <c r="B5" s="401" t="s">
        <v>28</v>
      </c>
      <c r="C5" s="401"/>
      <c r="D5" s="401"/>
      <c r="E5" s="402"/>
      <c r="F5" s="402"/>
      <c r="G5" s="424" t="s">
        <v>29</v>
      </c>
      <c r="H5" s="425"/>
      <c r="I5" s="425"/>
      <c r="J5" s="425"/>
      <c r="K5" s="425"/>
      <c r="L5" s="426"/>
    </row>
    <row r="6" spans="1:12" ht="15" customHeight="1" x14ac:dyDescent="0.25">
      <c r="A6" s="387"/>
      <c r="B6" s="403"/>
      <c r="C6" s="403"/>
      <c r="D6" s="403"/>
      <c r="E6" s="404"/>
      <c r="F6" s="404"/>
      <c r="G6" s="419" t="s">
        <v>186</v>
      </c>
      <c r="H6" s="409" t="s">
        <v>7</v>
      </c>
      <c r="I6" s="409" t="s">
        <v>8</v>
      </c>
      <c r="J6" s="427" t="s">
        <v>5</v>
      </c>
      <c r="K6" s="409" t="s">
        <v>180</v>
      </c>
      <c r="L6" s="422" t="s">
        <v>187</v>
      </c>
    </row>
    <row r="7" spans="1:12" ht="15" customHeight="1" x14ac:dyDescent="0.25">
      <c r="A7" s="387"/>
      <c r="B7" s="404"/>
      <c r="C7" s="404"/>
      <c r="D7" s="404"/>
      <c r="E7" s="404"/>
      <c r="F7" s="404"/>
      <c r="G7" s="420"/>
      <c r="H7" s="410"/>
      <c r="I7" s="410"/>
      <c r="J7" s="428"/>
      <c r="K7" s="410"/>
      <c r="L7" s="423"/>
    </row>
    <row r="8" spans="1:12" ht="15.75" customHeight="1" thickBot="1" x14ac:dyDescent="0.3">
      <c r="A8" s="400"/>
      <c r="B8" s="12" t="s">
        <v>1</v>
      </c>
      <c r="C8" s="415" t="s">
        <v>2</v>
      </c>
      <c r="D8" s="416"/>
      <c r="E8" s="66" t="s">
        <v>3</v>
      </c>
      <c r="F8" s="102" t="s">
        <v>4</v>
      </c>
      <c r="G8" s="420"/>
      <c r="H8" s="219">
        <v>0.03</v>
      </c>
      <c r="I8" s="219">
        <v>0.1</v>
      </c>
      <c r="J8" s="14" t="s">
        <v>6</v>
      </c>
      <c r="K8" s="211" t="s">
        <v>179</v>
      </c>
      <c r="L8" s="220">
        <v>0.44750000000000001</v>
      </c>
    </row>
    <row r="9" spans="1:12" ht="20.399999999999999" x14ac:dyDescent="0.25">
      <c r="A9" s="36">
        <v>1</v>
      </c>
      <c r="B9" s="37" t="s">
        <v>11</v>
      </c>
      <c r="C9" s="38">
        <v>1</v>
      </c>
      <c r="D9" s="39" t="s">
        <v>13</v>
      </c>
      <c r="E9" s="40" t="s">
        <v>170</v>
      </c>
      <c r="F9" s="240" t="s">
        <v>171</v>
      </c>
      <c r="G9" s="151">
        <v>728</v>
      </c>
      <c r="H9" s="152">
        <f t="shared" ref="H9:H14" si="0">$H$8*G9</f>
        <v>21.84</v>
      </c>
      <c r="I9" s="152">
        <f t="shared" ref="I9:I14" si="1">$I$8*G9</f>
        <v>72.8</v>
      </c>
      <c r="J9" s="264">
        <f>SUM(G9:I9)</f>
        <v>822.64</v>
      </c>
      <c r="K9" s="228">
        <f>SUM(J9*20%)+J9</f>
        <v>987.16800000000001</v>
      </c>
      <c r="L9" s="241">
        <f>K9*L8</f>
        <v>441.75767999999999</v>
      </c>
    </row>
    <row r="10" spans="1:12" ht="92.4" thickBot="1" x14ac:dyDescent="0.3">
      <c r="A10" s="41">
        <v>2</v>
      </c>
      <c r="B10" s="42" t="s">
        <v>10</v>
      </c>
      <c r="C10" s="43">
        <v>1</v>
      </c>
      <c r="D10" s="44" t="s">
        <v>13</v>
      </c>
      <c r="E10" s="45" t="s">
        <v>37</v>
      </c>
      <c r="F10" s="29" t="s">
        <v>172</v>
      </c>
      <c r="G10" s="153">
        <v>6021</v>
      </c>
      <c r="H10" s="129">
        <f t="shared" si="0"/>
        <v>180.63</v>
      </c>
      <c r="I10" s="129">
        <f t="shared" si="1"/>
        <v>602.1</v>
      </c>
      <c r="J10" s="257">
        <f t="shared" ref="J10:J14" si="2">SUM(G10:I10)</f>
        <v>6803.7300000000005</v>
      </c>
      <c r="K10" s="232">
        <f t="shared" ref="K10:K14" si="3">SUM(J10*20%)+J10</f>
        <v>8164.4760000000006</v>
      </c>
      <c r="L10" s="242">
        <f>K10*L8</f>
        <v>3653.6030100000003</v>
      </c>
    </row>
    <row r="11" spans="1:12" ht="71.400000000000006" x14ac:dyDescent="0.25">
      <c r="A11" s="36">
        <v>3</v>
      </c>
      <c r="B11" s="42" t="s">
        <v>10</v>
      </c>
      <c r="C11" s="43">
        <v>1</v>
      </c>
      <c r="D11" s="44" t="s">
        <v>13</v>
      </c>
      <c r="E11" s="45" t="s">
        <v>83</v>
      </c>
      <c r="F11" s="29" t="s">
        <v>173</v>
      </c>
      <c r="G11" s="153">
        <v>9271</v>
      </c>
      <c r="H11" s="129">
        <f t="shared" si="0"/>
        <v>278.13</v>
      </c>
      <c r="I11" s="129">
        <f t="shared" si="1"/>
        <v>927.1</v>
      </c>
      <c r="J11" s="257">
        <f t="shared" si="2"/>
        <v>10476.23</v>
      </c>
      <c r="K11" s="232">
        <f t="shared" si="3"/>
        <v>12571.475999999999</v>
      </c>
      <c r="L11" s="242">
        <f>K11*L8</f>
        <v>5625.7355099999995</v>
      </c>
    </row>
    <row r="12" spans="1:12" ht="21" thickBot="1" x14ac:dyDescent="0.3">
      <c r="A12" s="41">
        <v>4</v>
      </c>
      <c r="B12" s="57" t="s">
        <v>12</v>
      </c>
      <c r="C12" s="46">
        <v>3</v>
      </c>
      <c r="D12" s="47" t="s">
        <v>25</v>
      </c>
      <c r="E12" s="58" t="s">
        <v>149</v>
      </c>
      <c r="F12" s="218" t="s">
        <v>149</v>
      </c>
      <c r="G12" s="153">
        <v>991</v>
      </c>
      <c r="H12" s="129">
        <f t="shared" si="0"/>
        <v>29.73</v>
      </c>
      <c r="I12" s="129">
        <f t="shared" si="1"/>
        <v>99.100000000000009</v>
      </c>
      <c r="J12" s="257">
        <f t="shared" si="2"/>
        <v>1119.83</v>
      </c>
      <c r="K12" s="232">
        <f t="shared" si="3"/>
        <v>1343.7959999999998</v>
      </c>
      <c r="L12" s="242">
        <f>K12*L8</f>
        <v>601.34870999999998</v>
      </c>
    </row>
    <row r="13" spans="1:12" ht="40.799999999999997" x14ac:dyDescent="0.25">
      <c r="A13" s="36">
        <v>5</v>
      </c>
      <c r="B13" s="57" t="s">
        <v>11</v>
      </c>
      <c r="C13" s="48">
        <v>4</v>
      </c>
      <c r="D13" s="49" t="s">
        <v>72</v>
      </c>
      <c r="E13" s="58" t="s">
        <v>174</v>
      </c>
      <c r="F13" s="218" t="s">
        <v>175</v>
      </c>
      <c r="G13" s="153">
        <v>3354</v>
      </c>
      <c r="H13" s="129">
        <f t="shared" si="0"/>
        <v>100.61999999999999</v>
      </c>
      <c r="I13" s="129">
        <f t="shared" si="1"/>
        <v>335.40000000000003</v>
      </c>
      <c r="J13" s="257">
        <f t="shared" si="2"/>
        <v>3790.02</v>
      </c>
      <c r="K13" s="232">
        <f t="shared" si="3"/>
        <v>4548.0240000000003</v>
      </c>
      <c r="L13" s="242">
        <f>K13*L8</f>
        <v>2035.2407400000002</v>
      </c>
    </row>
    <row r="14" spans="1:12" ht="41.4" thickBot="1" x14ac:dyDescent="0.3">
      <c r="A14" s="41">
        <v>6</v>
      </c>
      <c r="B14" s="57" t="s">
        <v>11</v>
      </c>
      <c r="C14" s="48">
        <v>4</v>
      </c>
      <c r="D14" s="49" t="s">
        <v>72</v>
      </c>
      <c r="E14" s="58" t="s">
        <v>176</v>
      </c>
      <c r="F14" s="218" t="s">
        <v>177</v>
      </c>
      <c r="G14" s="154">
        <v>3354</v>
      </c>
      <c r="H14" s="130">
        <f t="shared" si="0"/>
        <v>100.61999999999999</v>
      </c>
      <c r="I14" s="130">
        <f t="shared" si="1"/>
        <v>335.40000000000003</v>
      </c>
      <c r="J14" s="265">
        <f t="shared" si="2"/>
        <v>3790.02</v>
      </c>
      <c r="K14" s="266">
        <f t="shared" si="3"/>
        <v>4548.0240000000003</v>
      </c>
      <c r="L14" s="243">
        <f>K14*L8</f>
        <v>2035.2407400000002</v>
      </c>
    </row>
    <row r="15" spans="1:12" ht="15" thickBot="1" x14ac:dyDescent="0.3">
      <c r="A15" s="16"/>
      <c r="B15" s="16"/>
      <c r="C15" s="91"/>
      <c r="D15" s="126"/>
      <c r="E15" s="16"/>
      <c r="F15" s="103"/>
      <c r="G15" s="115"/>
      <c r="H15" s="115"/>
      <c r="I15" s="115"/>
      <c r="J15" s="95" t="s">
        <v>181</v>
      </c>
      <c r="K15" s="228">
        <v>0</v>
      </c>
      <c r="L15" s="228">
        <f>SUM(K15*L8)</f>
        <v>0</v>
      </c>
    </row>
    <row r="16" spans="1:12" ht="15" thickBot="1" x14ac:dyDescent="0.3">
      <c r="A16" s="13"/>
      <c r="B16" s="13"/>
      <c r="C16" s="92"/>
      <c r="D16" s="127"/>
      <c r="E16" s="67"/>
      <c r="F16" s="104"/>
      <c r="G16" s="115"/>
      <c r="H16" s="115"/>
      <c r="I16" s="115"/>
      <c r="J16" s="96" t="s">
        <v>182</v>
      </c>
      <c r="K16" s="232">
        <f>SUM(K9:K11)</f>
        <v>21723.119999999999</v>
      </c>
      <c r="L16" s="228">
        <f>SUM(L9:L11)</f>
        <v>9721.0962</v>
      </c>
    </row>
    <row r="17" spans="1:12" ht="15" thickBot="1" x14ac:dyDescent="0.3">
      <c r="A17" s="13"/>
      <c r="B17" s="13"/>
      <c r="C17" s="92"/>
      <c r="D17" s="127"/>
      <c r="E17" s="67"/>
      <c r="F17" s="104"/>
      <c r="G17" s="10"/>
      <c r="H17" s="14"/>
      <c r="I17" s="14"/>
      <c r="J17" s="97" t="s">
        <v>183</v>
      </c>
      <c r="K17" s="232">
        <f>SUM(K12)</f>
        <v>1343.7959999999998</v>
      </c>
      <c r="L17" s="228">
        <f>SUM(K17*L8)</f>
        <v>601.34870999999998</v>
      </c>
    </row>
    <row r="18" spans="1:12" ht="20.399999999999999" x14ac:dyDescent="0.25">
      <c r="A18" s="13"/>
      <c r="B18" s="13"/>
      <c r="C18" s="92"/>
      <c r="D18" s="127"/>
      <c r="E18" s="67"/>
      <c r="F18" s="104"/>
      <c r="G18" s="10"/>
      <c r="H18" s="14"/>
      <c r="I18" s="14"/>
      <c r="J18" s="132" t="s">
        <v>184</v>
      </c>
      <c r="K18" s="233">
        <f>SUM(K13:K14)</f>
        <v>9096.0480000000007</v>
      </c>
      <c r="L18" s="229">
        <f>SUM(K18*L8)</f>
        <v>4070.4814800000004</v>
      </c>
    </row>
    <row r="19" spans="1:12" ht="20.399999999999999" x14ac:dyDescent="0.25">
      <c r="A19" s="13"/>
      <c r="B19" s="13"/>
      <c r="C19" s="92"/>
      <c r="D19" s="127"/>
      <c r="E19" s="67"/>
      <c r="F19" s="104"/>
      <c r="G19" s="10"/>
      <c r="H19" s="14"/>
      <c r="I19" s="14"/>
      <c r="J19" s="227"/>
      <c r="K19" s="230" t="s">
        <v>190</v>
      </c>
      <c r="L19" s="230" t="s">
        <v>189</v>
      </c>
    </row>
    <row r="20" spans="1:12" ht="22.8" customHeight="1" thickBot="1" x14ac:dyDescent="0.3">
      <c r="A20" s="18"/>
      <c r="B20" s="17"/>
      <c r="C20" s="93"/>
      <c r="D20" s="128"/>
      <c r="E20" s="67"/>
      <c r="F20" s="104"/>
      <c r="G20" s="10"/>
      <c r="H20" s="14"/>
      <c r="I20" s="14"/>
      <c r="J20" s="98" t="s">
        <v>185</v>
      </c>
      <c r="K20" s="231">
        <f>SUM(K15:K18)</f>
        <v>32162.964</v>
      </c>
      <c r="L20" s="231">
        <f>SUM(L15:L18)</f>
        <v>14392.926390000001</v>
      </c>
    </row>
    <row r="21" spans="1:12" s="15" customFormat="1" ht="15" customHeight="1" x14ac:dyDescent="0.25">
      <c r="A21" s="67"/>
      <c r="B21" s="67"/>
      <c r="C21" s="67"/>
      <c r="D21" s="70"/>
      <c r="E21" s="67"/>
      <c r="F21" s="104"/>
      <c r="G21" s="10"/>
      <c r="H21" s="14"/>
      <c r="I21" s="14"/>
      <c r="J21" s="115"/>
      <c r="K21" s="117"/>
    </row>
    <row r="22" spans="1:12" s="15" customFormat="1" x14ac:dyDescent="0.25">
      <c r="A22" s="67"/>
      <c r="B22" s="67"/>
      <c r="C22" s="67"/>
      <c r="D22" s="70"/>
      <c r="E22" s="67"/>
      <c r="F22" s="104"/>
      <c r="G22" s="10"/>
      <c r="H22" s="14"/>
      <c r="I22" s="14"/>
      <c r="J22" s="115"/>
      <c r="K22" s="117"/>
    </row>
    <row r="23" spans="1:12" s="15" customFormat="1" x14ac:dyDescent="0.25">
      <c r="A23" s="67"/>
      <c r="B23" s="67"/>
      <c r="C23" s="67"/>
      <c r="D23" s="70"/>
      <c r="E23" s="67"/>
      <c r="F23" s="104"/>
      <c r="G23" s="10"/>
      <c r="H23" s="14"/>
      <c r="I23" s="14"/>
      <c r="J23" s="14"/>
      <c r="K23" s="117"/>
    </row>
    <row r="24" spans="1:12" s="15" customFormat="1" x14ac:dyDescent="0.25">
      <c r="A24" s="67"/>
      <c r="B24" s="67"/>
      <c r="C24" s="67"/>
      <c r="D24" s="70"/>
      <c r="E24" s="67"/>
      <c r="F24" s="104"/>
      <c r="G24" s="10"/>
      <c r="H24" s="14"/>
      <c r="I24" s="14"/>
      <c r="J24" s="14"/>
      <c r="K24" s="117"/>
    </row>
    <row r="25" spans="1:12" s="15" customFormat="1" x14ac:dyDescent="0.25">
      <c r="A25" s="67"/>
      <c r="B25" s="67"/>
      <c r="C25" s="67"/>
      <c r="D25" s="70"/>
      <c r="E25" s="67"/>
      <c r="F25" s="104"/>
      <c r="G25" s="10"/>
      <c r="H25" s="14"/>
      <c r="I25" s="14"/>
      <c r="J25" s="14"/>
      <c r="K25" s="117"/>
    </row>
    <row r="26" spans="1:12" s="15" customFormat="1" x14ac:dyDescent="0.25">
      <c r="A26" s="67"/>
      <c r="B26" s="67"/>
      <c r="C26" s="67"/>
      <c r="D26" s="70"/>
      <c r="E26" s="67"/>
      <c r="F26" s="104"/>
      <c r="G26" s="10"/>
      <c r="H26" s="14"/>
      <c r="I26" s="14"/>
      <c r="J26" s="14"/>
      <c r="K26" s="117"/>
    </row>
    <row r="27" spans="1:12" s="15" customFormat="1" x14ac:dyDescent="0.25">
      <c r="A27" s="67"/>
      <c r="B27" s="67"/>
      <c r="C27" s="67"/>
      <c r="D27" s="70"/>
      <c r="E27" s="67"/>
      <c r="F27" s="100"/>
      <c r="G27" s="10"/>
      <c r="H27" s="14"/>
      <c r="I27" s="14"/>
      <c r="J27" s="14"/>
      <c r="K27" s="117"/>
    </row>
    <row r="28" spans="1:12" s="15" customFormat="1" x14ac:dyDescent="0.25">
      <c r="A28" s="67"/>
      <c r="B28" s="67"/>
      <c r="C28" s="67"/>
      <c r="D28" s="70"/>
      <c r="E28" s="67"/>
      <c r="F28" s="100"/>
      <c r="G28" s="10"/>
      <c r="H28" s="14"/>
      <c r="I28" s="14"/>
      <c r="J28" s="14"/>
      <c r="K28" s="117"/>
    </row>
    <row r="29" spans="1:12" s="15" customFormat="1" x14ac:dyDescent="0.25">
      <c r="A29" s="67"/>
      <c r="B29" s="67"/>
      <c r="C29" s="67"/>
      <c r="D29" s="70"/>
      <c r="E29" s="67"/>
      <c r="F29" s="100"/>
      <c r="G29" s="10"/>
      <c r="H29" s="14"/>
      <c r="I29" s="14"/>
      <c r="J29" s="14"/>
      <c r="K29" s="117"/>
    </row>
    <row r="30" spans="1:12" s="15" customFormat="1" x14ac:dyDescent="0.25">
      <c r="A30" s="67"/>
      <c r="B30" s="67"/>
      <c r="C30" s="67"/>
      <c r="D30" s="70"/>
      <c r="E30" s="67"/>
      <c r="F30" s="100"/>
      <c r="G30" s="10"/>
      <c r="H30" s="14"/>
      <c r="I30" s="14"/>
      <c r="J30" s="14"/>
      <c r="K30" s="117"/>
    </row>
    <row r="31" spans="1:12" s="15" customFormat="1" x14ac:dyDescent="0.25">
      <c r="A31" s="67"/>
      <c r="B31" s="67"/>
      <c r="C31" s="67"/>
      <c r="D31" s="70"/>
      <c r="E31" s="67"/>
      <c r="F31" s="100"/>
      <c r="G31" s="10"/>
      <c r="H31" s="14"/>
      <c r="I31" s="14"/>
      <c r="J31" s="14"/>
      <c r="K31" s="117"/>
    </row>
    <row r="32" spans="1:12" s="15" customFormat="1" x14ac:dyDescent="0.25">
      <c r="A32" s="67"/>
      <c r="B32" s="67"/>
      <c r="C32" s="67"/>
      <c r="D32" s="70"/>
      <c r="E32" s="1"/>
      <c r="F32" s="100"/>
      <c r="G32" s="2"/>
      <c r="H32" s="2"/>
      <c r="I32" s="2"/>
      <c r="J32" s="14"/>
      <c r="K32" s="117"/>
    </row>
    <row r="33" spans="1:11" s="15" customFormat="1" x14ac:dyDescent="0.25">
      <c r="A33" s="67"/>
      <c r="B33" s="67"/>
      <c r="C33" s="67"/>
      <c r="D33" s="70"/>
      <c r="E33" s="1"/>
      <c r="F33" s="100"/>
      <c r="G33" s="2"/>
      <c r="H33" s="2"/>
      <c r="I33" s="2"/>
      <c r="J33" s="14"/>
      <c r="K33" s="117"/>
    </row>
    <row r="34" spans="1:11" s="15" customFormat="1" x14ac:dyDescent="0.25">
      <c r="A34" s="67"/>
      <c r="B34" s="67"/>
      <c r="C34" s="67"/>
      <c r="D34" s="70"/>
      <c r="E34" s="1"/>
      <c r="F34" s="100"/>
      <c r="G34" s="2"/>
      <c r="H34" s="2"/>
      <c r="I34" s="2"/>
      <c r="J34" s="14"/>
      <c r="K34" s="117"/>
    </row>
    <row r="35" spans="1:11" s="15" customFormat="1" x14ac:dyDescent="0.25">
      <c r="A35" s="67"/>
      <c r="B35" s="67"/>
      <c r="C35" s="67"/>
      <c r="D35" s="70"/>
      <c r="E35" s="1"/>
      <c r="F35" s="100"/>
      <c r="G35" s="2"/>
      <c r="H35" s="2"/>
      <c r="I35" s="2"/>
      <c r="J35" s="14"/>
      <c r="K35" s="117"/>
    </row>
    <row r="36" spans="1:11" s="15" customFormat="1" x14ac:dyDescent="0.25">
      <c r="A36" s="67"/>
      <c r="B36" s="67"/>
      <c r="C36" s="67"/>
      <c r="D36" s="70"/>
      <c r="E36" s="1"/>
      <c r="F36" s="100"/>
      <c r="G36" s="2"/>
      <c r="H36" s="2"/>
      <c r="I36" s="2"/>
      <c r="J36" s="14"/>
      <c r="K36" s="117"/>
    </row>
  </sheetData>
  <mergeCells count="13">
    <mergeCell ref="C1:F2"/>
    <mergeCell ref="C3:F3"/>
    <mergeCell ref="G3:H3"/>
    <mergeCell ref="A5:A8"/>
    <mergeCell ref="B5:F7"/>
    <mergeCell ref="G5:L5"/>
    <mergeCell ref="G6:G8"/>
    <mergeCell ref="H6:H7"/>
    <mergeCell ref="I6:I7"/>
    <mergeCell ref="J6:J7"/>
    <mergeCell ref="K6:K7"/>
    <mergeCell ref="L6:L7"/>
    <mergeCell ref="C8:D8"/>
  </mergeCells>
  <pageMargins left="0.7" right="0.7" top="0.75" bottom="0.75" header="0.3" footer="0.3"/>
  <pageSetup scale="7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D7F22-D3A1-46EE-9F84-D2D8A95D1F5C}">
  <sheetPr>
    <pageSetUpPr fitToPage="1"/>
  </sheetPr>
  <dimension ref="A1:K38"/>
  <sheetViews>
    <sheetView topLeftCell="A4" workbookViewId="0">
      <selection activeCell="G24" sqref="G24"/>
    </sheetView>
  </sheetViews>
  <sheetFormatPr defaultColWidth="9.109375" defaultRowHeight="13.8" x14ac:dyDescent="0.25"/>
  <cols>
    <col min="1" max="1" width="6.6640625" style="1" customWidth="1"/>
    <col min="2" max="2" width="11.44140625" style="1" customWidth="1"/>
    <col min="3" max="3" width="2.6640625" style="2" customWidth="1"/>
    <col min="4" max="4" width="9.44140625" style="2" customWidth="1"/>
    <col min="5" max="5" width="18.6640625" style="1" customWidth="1"/>
    <col min="6" max="6" width="37.44140625" style="119" customWidth="1"/>
    <col min="7" max="7" width="8.6640625" style="2" customWidth="1"/>
    <col min="8" max="8" width="7.6640625" style="1" customWidth="1"/>
    <col min="9" max="9" width="10.6640625" style="1" customWidth="1"/>
    <col min="10" max="10" width="14.44140625" style="1" bestFit="1" customWidth="1"/>
    <col min="11" max="11" width="13.21875" style="3" customWidth="1"/>
    <col min="12" max="16384" width="9.109375" style="3"/>
  </cols>
  <sheetData>
    <row r="1" spans="1:11" ht="14.25" customHeight="1" x14ac:dyDescent="0.25">
      <c r="C1" s="385" t="s">
        <v>0</v>
      </c>
      <c r="D1" s="385"/>
      <c r="E1" s="385"/>
      <c r="F1" s="385"/>
    </row>
    <row r="2" spans="1:11" x14ac:dyDescent="0.25">
      <c r="B2" s="68"/>
      <c r="C2" s="385"/>
      <c r="D2" s="385"/>
      <c r="E2" s="385"/>
      <c r="F2" s="385"/>
      <c r="G2" s="4"/>
      <c r="H2" s="68"/>
      <c r="I2" s="68"/>
    </row>
    <row r="3" spans="1:11" x14ac:dyDescent="0.25">
      <c r="C3" s="385" t="s">
        <v>92</v>
      </c>
      <c r="D3" s="385"/>
      <c r="E3" s="385"/>
      <c r="F3" s="385"/>
      <c r="G3" s="417"/>
      <c r="H3" s="417"/>
      <c r="I3" s="8"/>
      <c r="J3" s="5"/>
    </row>
    <row r="4" spans="1:11" ht="14.4" thickBot="1" x14ac:dyDescent="0.3">
      <c r="A4" s="69"/>
      <c r="F4" s="120"/>
      <c r="G4" s="7"/>
      <c r="H4" s="6"/>
      <c r="I4" s="6"/>
      <c r="J4" s="9"/>
    </row>
    <row r="5" spans="1:11" ht="15" customHeight="1" thickBot="1" x14ac:dyDescent="0.3">
      <c r="A5" s="386" t="s">
        <v>19</v>
      </c>
      <c r="B5" s="401" t="s">
        <v>28</v>
      </c>
      <c r="C5" s="401"/>
      <c r="D5" s="401"/>
      <c r="E5" s="402"/>
      <c r="F5" s="402"/>
      <c r="G5" s="411" t="s">
        <v>29</v>
      </c>
      <c r="H5" s="411"/>
      <c r="I5" s="411"/>
      <c r="J5" s="411"/>
      <c r="K5" s="412"/>
    </row>
    <row r="6" spans="1:11" ht="15" customHeight="1" x14ac:dyDescent="0.25">
      <c r="A6" s="387"/>
      <c r="B6" s="403"/>
      <c r="C6" s="403"/>
      <c r="D6" s="403"/>
      <c r="E6" s="404"/>
      <c r="F6" s="404"/>
      <c r="G6" s="405" t="s">
        <v>186</v>
      </c>
      <c r="H6" s="407" t="s">
        <v>7</v>
      </c>
      <c r="I6" s="407" t="s">
        <v>8</v>
      </c>
      <c r="J6" s="413" t="s">
        <v>5</v>
      </c>
      <c r="K6" s="409" t="s">
        <v>180</v>
      </c>
    </row>
    <row r="7" spans="1:11" ht="15" customHeight="1" x14ac:dyDescent="0.25">
      <c r="A7" s="387"/>
      <c r="B7" s="404"/>
      <c r="C7" s="404"/>
      <c r="D7" s="404"/>
      <c r="E7" s="404"/>
      <c r="F7" s="404"/>
      <c r="G7" s="406"/>
      <c r="H7" s="408"/>
      <c r="I7" s="408"/>
      <c r="J7" s="414"/>
      <c r="K7" s="410"/>
    </row>
    <row r="8" spans="1:11" ht="15.75" customHeight="1" thickBot="1" x14ac:dyDescent="0.3">
      <c r="A8" s="400"/>
      <c r="B8" s="12" t="s">
        <v>1</v>
      </c>
      <c r="C8" s="415" t="s">
        <v>2</v>
      </c>
      <c r="D8" s="416"/>
      <c r="E8" s="66" t="s">
        <v>3</v>
      </c>
      <c r="F8" s="121" t="s">
        <v>4</v>
      </c>
      <c r="G8" s="406"/>
      <c r="H8" s="94">
        <v>0.03</v>
      </c>
      <c r="I8" s="94">
        <v>0.1</v>
      </c>
      <c r="J8" s="14" t="s">
        <v>6</v>
      </c>
      <c r="K8" s="211" t="s">
        <v>179</v>
      </c>
    </row>
    <row r="9" spans="1:11" ht="72" x14ac:dyDescent="0.25">
      <c r="A9" s="41">
        <v>1</v>
      </c>
      <c r="B9" s="57" t="s">
        <v>10</v>
      </c>
      <c r="C9" s="43">
        <v>1</v>
      </c>
      <c r="D9" s="44" t="s">
        <v>13</v>
      </c>
      <c r="E9" s="58" t="s">
        <v>93</v>
      </c>
      <c r="F9" s="149" t="s">
        <v>94</v>
      </c>
      <c r="G9" s="151">
        <v>6423</v>
      </c>
      <c r="H9" s="152">
        <f t="shared" ref="H9:H17" si="0">$H$8*G9</f>
        <v>192.69</v>
      </c>
      <c r="I9" s="152">
        <f t="shared" ref="I9:I17" si="1">$I$8*G9</f>
        <v>642.30000000000007</v>
      </c>
      <c r="J9" s="264">
        <f>SUM(G9:I9)</f>
        <v>7257.99</v>
      </c>
      <c r="K9" s="241">
        <v>8710</v>
      </c>
    </row>
    <row r="10" spans="1:11" ht="51.6" x14ac:dyDescent="0.25">
      <c r="A10" s="41">
        <v>2</v>
      </c>
      <c r="B10" s="57" t="s">
        <v>95</v>
      </c>
      <c r="C10" s="43">
        <v>1</v>
      </c>
      <c r="D10" s="44" t="s">
        <v>13</v>
      </c>
      <c r="E10" s="58" t="s">
        <v>96</v>
      </c>
      <c r="F10" s="149" t="s">
        <v>97</v>
      </c>
      <c r="G10" s="153">
        <v>800</v>
      </c>
      <c r="H10" s="129">
        <f t="shared" si="0"/>
        <v>24</v>
      </c>
      <c r="I10" s="129">
        <f t="shared" si="1"/>
        <v>80</v>
      </c>
      <c r="J10" s="257">
        <f>SUM(G10:I10)</f>
        <v>904</v>
      </c>
      <c r="K10" s="242">
        <v>1085</v>
      </c>
    </row>
    <row r="11" spans="1:11" ht="30.6" x14ac:dyDescent="0.25">
      <c r="A11" s="41">
        <v>3</v>
      </c>
      <c r="B11" s="57" t="s">
        <v>12</v>
      </c>
      <c r="C11" s="43">
        <v>1</v>
      </c>
      <c r="D11" s="44" t="s">
        <v>13</v>
      </c>
      <c r="E11" s="58" t="s">
        <v>98</v>
      </c>
      <c r="F11" s="149" t="s">
        <v>98</v>
      </c>
      <c r="G11" s="153">
        <v>1785</v>
      </c>
      <c r="H11" s="129">
        <f t="shared" si="0"/>
        <v>53.55</v>
      </c>
      <c r="I11" s="129">
        <f t="shared" si="1"/>
        <v>178.5</v>
      </c>
      <c r="J11" s="257">
        <f>SUM(G11:I11)</f>
        <v>2017.05</v>
      </c>
      <c r="K11" s="242">
        <v>2421</v>
      </c>
    </row>
    <row r="12" spans="1:11" ht="42" thickBot="1" x14ac:dyDescent="0.3">
      <c r="A12" s="41">
        <v>9</v>
      </c>
      <c r="B12" s="50" t="s">
        <v>9</v>
      </c>
      <c r="C12" s="46">
        <v>2</v>
      </c>
      <c r="D12" s="47" t="s">
        <v>25</v>
      </c>
      <c r="E12" s="53" t="s">
        <v>91</v>
      </c>
      <c r="F12" s="267" t="s">
        <v>107</v>
      </c>
      <c r="G12" s="153">
        <v>6382</v>
      </c>
      <c r="H12" s="129">
        <f t="shared" si="0"/>
        <v>191.45999999999998</v>
      </c>
      <c r="I12" s="129">
        <f t="shared" si="1"/>
        <v>638.20000000000005</v>
      </c>
      <c r="J12" s="257">
        <f>SUM(G12:I12)</f>
        <v>7211.66</v>
      </c>
      <c r="K12" s="242">
        <v>8654</v>
      </c>
    </row>
    <row r="13" spans="1:11" ht="72" x14ac:dyDescent="0.25">
      <c r="A13" s="41">
        <v>4</v>
      </c>
      <c r="B13" s="57" t="s">
        <v>10</v>
      </c>
      <c r="C13" s="46">
        <v>2</v>
      </c>
      <c r="D13" s="47" t="s">
        <v>25</v>
      </c>
      <c r="E13" s="58" t="s">
        <v>99</v>
      </c>
      <c r="F13" s="149" t="s">
        <v>100</v>
      </c>
      <c r="G13" s="153">
        <v>4946</v>
      </c>
      <c r="H13" s="129">
        <f t="shared" si="0"/>
        <v>148.38</v>
      </c>
      <c r="I13" s="129">
        <f t="shared" si="1"/>
        <v>494.6</v>
      </c>
      <c r="J13" s="257">
        <f t="shared" ref="J13:J17" si="2">SUM(G13:I13)</f>
        <v>5588.9800000000005</v>
      </c>
      <c r="K13" s="242">
        <v>6707</v>
      </c>
    </row>
    <row r="14" spans="1:11" ht="31.2" x14ac:dyDescent="0.25">
      <c r="A14" s="41">
        <v>5</v>
      </c>
      <c r="B14" s="57" t="s">
        <v>95</v>
      </c>
      <c r="C14" s="61">
        <v>4</v>
      </c>
      <c r="D14" s="62" t="s">
        <v>14</v>
      </c>
      <c r="E14" s="58" t="s">
        <v>101</v>
      </c>
      <c r="F14" s="149" t="s">
        <v>102</v>
      </c>
      <c r="G14" s="153">
        <v>0</v>
      </c>
      <c r="H14" s="129">
        <f t="shared" si="0"/>
        <v>0</v>
      </c>
      <c r="I14" s="129">
        <f t="shared" si="1"/>
        <v>0</v>
      </c>
      <c r="J14" s="257">
        <f t="shared" si="2"/>
        <v>0</v>
      </c>
      <c r="K14" s="242">
        <v>2500</v>
      </c>
    </row>
    <row r="15" spans="1:11" ht="31.2" x14ac:dyDescent="0.25">
      <c r="A15" s="41">
        <v>6</v>
      </c>
      <c r="B15" s="57" t="s">
        <v>12</v>
      </c>
      <c r="C15" s="63">
        <v>5</v>
      </c>
      <c r="D15" s="64" t="s">
        <v>14</v>
      </c>
      <c r="E15" s="58" t="s">
        <v>103</v>
      </c>
      <c r="F15" s="149" t="s">
        <v>104</v>
      </c>
      <c r="G15" s="153">
        <v>3880</v>
      </c>
      <c r="H15" s="129">
        <f t="shared" si="0"/>
        <v>116.39999999999999</v>
      </c>
      <c r="I15" s="129">
        <f t="shared" si="1"/>
        <v>388</v>
      </c>
      <c r="J15" s="257">
        <f t="shared" si="2"/>
        <v>4384.3999999999996</v>
      </c>
      <c r="K15" s="242">
        <v>5262</v>
      </c>
    </row>
    <row r="16" spans="1:11" ht="40.799999999999997" x14ac:dyDescent="0.25">
      <c r="A16" s="41">
        <v>7</v>
      </c>
      <c r="B16" s="57" t="s">
        <v>12</v>
      </c>
      <c r="C16" s="63">
        <v>5</v>
      </c>
      <c r="D16" s="64" t="s">
        <v>14</v>
      </c>
      <c r="E16" s="58" t="s">
        <v>105</v>
      </c>
      <c r="F16" s="149" t="s">
        <v>22</v>
      </c>
      <c r="G16" s="153">
        <v>625</v>
      </c>
      <c r="H16" s="129">
        <f t="shared" si="0"/>
        <v>18.75</v>
      </c>
      <c r="I16" s="129">
        <f t="shared" si="1"/>
        <v>62.5</v>
      </c>
      <c r="J16" s="257">
        <f t="shared" si="2"/>
        <v>706.25</v>
      </c>
      <c r="K16" s="242">
        <v>848</v>
      </c>
    </row>
    <row r="17" spans="1:11" ht="41.4" thickBot="1" x14ac:dyDescent="0.3">
      <c r="A17" s="41">
        <v>8</v>
      </c>
      <c r="B17" s="57" t="s">
        <v>12</v>
      </c>
      <c r="C17" s="63">
        <v>5</v>
      </c>
      <c r="D17" s="64" t="s">
        <v>14</v>
      </c>
      <c r="E17" s="58" t="s">
        <v>106</v>
      </c>
      <c r="F17" s="149" t="s">
        <v>22</v>
      </c>
      <c r="G17" s="154">
        <v>2500</v>
      </c>
      <c r="H17" s="130">
        <f t="shared" si="0"/>
        <v>75</v>
      </c>
      <c r="I17" s="130">
        <f t="shared" si="1"/>
        <v>250</v>
      </c>
      <c r="J17" s="268">
        <f t="shared" si="2"/>
        <v>2825</v>
      </c>
      <c r="K17" s="243">
        <f t="shared" ref="K17" si="3">SUM(J17*20%)+J17</f>
        <v>3390</v>
      </c>
    </row>
    <row r="18" spans="1:11" ht="14.4" x14ac:dyDescent="0.25">
      <c r="A18" s="16"/>
      <c r="B18" s="16"/>
      <c r="C18" s="91"/>
      <c r="D18" s="91"/>
      <c r="E18" s="16"/>
      <c r="F18" s="125"/>
      <c r="G18" s="147"/>
      <c r="H18" s="147"/>
      <c r="I18" s="147"/>
      <c r="J18" s="234" t="s">
        <v>181</v>
      </c>
      <c r="K18" s="228">
        <v>0</v>
      </c>
    </row>
    <row r="19" spans="1:11" ht="14.4" x14ac:dyDescent="0.25">
      <c r="A19" s="13"/>
      <c r="B19" s="13"/>
      <c r="C19" s="92"/>
      <c r="D19" s="92"/>
      <c r="E19" s="67"/>
      <c r="F19" s="90"/>
      <c r="G19" s="21"/>
      <c r="H19" s="21"/>
      <c r="I19" s="21"/>
      <c r="J19" s="235" t="s">
        <v>182</v>
      </c>
      <c r="K19" s="232">
        <f>SUM(K9:K11)</f>
        <v>12216</v>
      </c>
    </row>
    <row r="20" spans="1:11" ht="14.4" x14ac:dyDescent="0.25">
      <c r="A20" s="13"/>
      <c r="B20" s="13"/>
      <c r="C20" s="92"/>
      <c r="D20" s="92"/>
      <c r="E20" s="67"/>
      <c r="F20" s="90"/>
      <c r="G20" s="10"/>
      <c r="H20" s="14"/>
      <c r="I20" s="14"/>
      <c r="J20" s="235" t="s">
        <v>183</v>
      </c>
      <c r="K20" s="232">
        <f>SUM(K12:K13)</f>
        <v>15361</v>
      </c>
    </row>
    <row r="21" spans="1:11" ht="21" thickBot="1" x14ac:dyDescent="0.3">
      <c r="A21" s="13"/>
      <c r="B21" s="13"/>
      <c r="C21" s="92"/>
      <c r="D21" s="92"/>
      <c r="E21" s="67"/>
      <c r="F21" s="90"/>
      <c r="G21" s="10"/>
      <c r="H21" s="14"/>
      <c r="I21" s="14"/>
      <c r="J21" s="235" t="s">
        <v>184</v>
      </c>
      <c r="K21" s="233">
        <f>SUM(K14:K17)</f>
        <v>12000</v>
      </c>
    </row>
    <row r="22" spans="1:11" ht="22.8" customHeight="1" thickBot="1" x14ac:dyDescent="0.3">
      <c r="A22" s="18"/>
      <c r="B22" s="17"/>
      <c r="C22" s="93"/>
      <c r="D22" s="93"/>
      <c r="E22" s="67"/>
      <c r="F22" s="90"/>
      <c r="G22" s="10"/>
      <c r="H22" s="14"/>
      <c r="I22" s="14"/>
      <c r="J22" s="269" t="s">
        <v>185</v>
      </c>
      <c r="K22" s="239">
        <f>SUM(K18:K21)</f>
        <v>39577</v>
      </c>
    </row>
    <row r="23" spans="1:11" s="15" customFormat="1" ht="15" customHeight="1" x14ac:dyDescent="0.25">
      <c r="A23" s="67"/>
      <c r="B23" s="67"/>
      <c r="C23" s="67"/>
      <c r="D23" s="67"/>
      <c r="E23" s="67"/>
      <c r="F23" s="90"/>
      <c r="G23" s="10"/>
      <c r="H23" s="14"/>
      <c r="I23" s="14"/>
      <c r="J23" s="147"/>
    </row>
    <row r="24" spans="1:11" s="15" customFormat="1" x14ac:dyDescent="0.25">
      <c r="A24" s="67"/>
      <c r="B24" s="67"/>
      <c r="C24" s="67"/>
      <c r="D24" s="67"/>
      <c r="E24" s="67"/>
      <c r="F24" s="90"/>
      <c r="G24" s="10"/>
      <c r="H24" s="14"/>
      <c r="I24" s="14"/>
      <c r="J24" s="21"/>
    </row>
    <row r="25" spans="1:11" s="15" customFormat="1" x14ac:dyDescent="0.25">
      <c r="A25" s="67"/>
      <c r="B25" s="67"/>
      <c r="C25" s="67"/>
      <c r="D25" s="67"/>
      <c r="E25" s="67"/>
      <c r="F25" s="90"/>
      <c r="G25" s="10"/>
      <c r="H25" s="14"/>
      <c r="I25" s="14"/>
      <c r="J25" s="14"/>
    </row>
    <row r="26" spans="1:11" s="15" customFormat="1" x14ac:dyDescent="0.25">
      <c r="A26" s="67"/>
      <c r="B26" s="67"/>
      <c r="C26" s="67"/>
      <c r="D26" s="67"/>
      <c r="E26" s="67"/>
      <c r="F26" s="90"/>
      <c r="G26" s="10"/>
      <c r="H26" s="14"/>
      <c r="I26" s="14"/>
      <c r="J26" s="14"/>
    </row>
    <row r="27" spans="1:11" s="15" customFormat="1" x14ac:dyDescent="0.25">
      <c r="A27" s="67"/>
      <c r="B27" s="67"/>
      <c r="C27" s="67"/>
      <c r="D27" s="67"/>
      <c r="E27" s="67"/>
      <c r="F27" s="90"/>
      <c r="G27" s="10"/>
      <c r="H27" s="14"/>
      <c r="I27" s="14"/>
      <c r="J27" s="14"/>
    </row>
    <row r="28" spans="1:11" s="15" customFormat="1" x14ac:dyDescent="0.25">
      <c r="A28" s="67"/>
      <c r="B28" s="67"/>
      <c r="C28" s="67"/>
      <c r="D28" s="67"/>
      <c r="E28" s="67"/>
      <c r="F28" s="90"/>
      <c r="G28" s="10"/>
      <c r="H28" s="14"/>
      <c r="I28" s="14"/>
      <c r="J28" s="14"/>
    </row>
    <row r="29" spans="1:11" s="15" customFormat="1" x14ac:dyDescent="0.25">
      <c r="A29" s="67"/>
      <c r="B29" s="67"/>
      <c r="C29" s="67"/>
      <c r="D29" s="67"/>
      <c r="E29" s="67"/>
      <c r="F29" s="119"/>
      <c r="G29" s="10"/>
      <c r="H29" s="14"/>
      <c r="I29" s="14"/>
      <c r="J29" s="14"/>
    </row>
    <row r="30" spans="1:11" s="15" customFormat="1" x14ac:dyDescent="0.25">
      <c r="A30" s="67"/>
      <c r="B30" s="67"/>
      <c r="C30" s="67"/>
      <c r="D30" s="67"/>
      <c r="E30" s="67"/>
      <c r="F30" s="119"/>
      <c r="G30" s="10"/>
      <c r="H30" s="14"/>
      <c r="I30" s="14"/>
      <c r="J30" s="14"/>
    </row>
    <row r="31" spans="1:11" s="15" customFormat="1" x14ac:dyDescent="0.25">
      <c r="A31" s="67"/>
      <c r="B31" s="67"/>
      <c r="C31" s="67"/>
      <c r="D31" s="67"/>
      <c r="E31" s="67"/>
      <c r="F31" s="119"/>
      <c r="G31" s="10"/>
      <c r="H31" s="14"/>
      <c r="I31" s="14"/>
      <c r="J31" s="14"/>
    </row>
    <row r="32" spans="1:11" s="15" customFormat="1" x14ac:dyDescent="0.25">
      <c r="A32" s="67"/>
      <c r="B32" s="67"/>
      <c r="C32" s="67"/>
      <c r="D32" s="67"/>
      <c r="E32" s="67"/>
      <c r="F32" s="119"/>
      <c r="G32" s="10"/>
      <c r="H32" s="14"/>
      <c r="I32" s="14"/>
      <c r="J32" s="14"/>
    </row>
    <row r="33" spans="1:10" s="15" customFormat="1" x14ac:dyDescent="0.25">
      <c r="A33" s="67"/>
      <c r="B33" s="67"/>
      <c r="C33" s="67"/>
      <c r="D33" s="67"/>
      <c r="E33" s="67"/>
      <c r="F33" s="119"/>
      <c r="G33" s="10"/>
      <c r="H33" s="14"/>
      <c r="I33" s="14"/>
      <c r="J33" s="14"/>
    </row>
    <row r="34" spans="1:10" s="15" customFormat="1" x14ac:dyDescent="0.25">
      <c r="A34" s="67"/>
      <c r="B34" s="67"/>
      <c r="C34" s="67"/>
      <c r="D34" s="67"/>
      <c r="E34" s="1"/>
      <c r="F34" s="119"/>
      <c r="G34" s="2"/>
      <c r="H34" s="1"/>
      <c r="I34" s="1"/>
      <c r="J34" s="14"/>
    </row>
    <row r="35" spans="1:10" s="15" customFormat="1" x14ac:dyDescent="0.25">
      <c r="A35" s="67"/>
      <c r="B35" s="67"/>
      <c r="C35" s="67"/>
      <c r="D35" s="67"/>
      <c r="E35" s="1"/>
      <c r="F35" s="119"/>
      <c r="G35" s="2"/>
      <c r="H35" s="1"/>
      <c r="I35" s="1"/>
      <c r="J35" s="14"/>
    </row>
    <row r="36" spans="1:10" s="15" customFormat="1" x14ac:dyDescent="0.25">
      <c r="A36" s="67"/>
      <c r="B36" s="67"/>
      <c r="C36" s="67"/>
      <c r="D36" s="67"/>
      <c r="E36" s="1"/>
      <c r="F36" s="119"/>
      <c r="G36" s="2"/>
      <c r="H36" s="1"/>
      <c r="I36" s="1"/>
      <c r="J36" s="14"/>
    </row>
    <row r="37" spans="1:10" s="15" customFormat="1" x14ac:dyDescent="0.25">
      <c r="A37" s="67"/>
      <c r="B37" s="67"/>
      <c r="C37" s="67"/>
      <c r="D37" s="67"/>
      <c r="E37" s="1"/>
      <c r="F37" s="119"/>
      <c r="G37" s="2"/>
      <c r="H37" s="1"/>
      <c r="I37" s="1"/>
      <c r="J37" s="14"/>
    </row>
    <row r="38" spans="1:10" s="15" customFormat="1" x14ac:dyDescent="0.25">
      <c r="A38" s="67"/>
      <c r="B38" s="67"/>
      <c r="C38" s="67"/>
      <c r="D38" s="67"/>
      <c r="E38" s="1"/>
      <c r="F38" s="119"/>
      <c r="G38" s="2"/>
      <c r="H38" s="1"/>
      <c r="I38" s="1"/>
      <c r="J38" s="14"/>
    </row>
  </sheetData>
  <mergeCells count="12">
    <mergeCell ref="C1:F2"/>
    <mergeCell ref="C3:F3"/>
    <mergeCell ref="G3:H3"/>
    <mergeCell ref="A5:A8"/>
    <mergeCell ref="B5:F7"/>
    <mergeCell ref="G5:K5"/>
    <mergeCell ref="G6:G8"/>
    <mergeCell ref="H6:H7"/>
    <mergeCell ref="I6:I7"/>
    <mergeCell ref="J6:J7"/>
    <mergeCell ref="K6:K7"/>
    <mergeCell ref="C8:D8"/>
  </mergeCells>
  <pageMargins left="0.7" right="0.7" top="0.75" bottom="0.75" header="0.3" footer="0.3"/>
  <pageSetup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1A4C-F234-4F4B-AF90-21DCE218EC69}">
  <sheetPr>
    <pageSetUpPr fitToPage="1"/>
  </sheetPr>
  <dimension ref="A1:L37"/>
  <sheetViews>
    <sheetView topLeftCell="A4" workbookViewId="0">
      <selection activeCell="D9" sqref="D9"/>
    </sheetView>
  </sheetViews>
  <sheetFormatPr defaultColWidth="9.109375" defaultRowHeight="13.8" x14ac:dyDescent="0.25"/>
  <cols>
    <col min="1" max="1" width="6.6640625" style="1" customWidth="1"/>
    <col min="2" max="2" width="9.109375" style="1" bestFit="1" customWidth="1"/>
    <col min="3" max="3" width="2.6640625" style="2" customWidth="1"/>
    <col min="4" max="4" width="9.44140625" style="1" customWidth="1"/>
    <col min="5" max="5" width="15.5546875" style="1" customWidth="1"/>
    <col min="6" max="6" width="30.33203125" style="100" customWidth="1"/>
    <col min="7" max="7" width="8.6640625" style="2" customWidth="1"/>
    <col min="8" max="8" width="7.6640625" style="2" customWidth="1"/>
    <col min="9" max="9" width="10.6640625" style="2" customWidth="1"/>
    <col min="10" max="10" width="14.44140625" style="2" bestFit="1" customWidth="1"/>
    <col min="11" max="11" width="20.6640625" style="116" bestFit="1" customWidth="1"/>
    <col min="12" max="12" width="11" style="3" customWidth="1"/>
    <col min="13" max="16384" width="9.109375" style="3"/>
  </cols>
  <sheetData>
    <row r="1" spans="1:12" ht="14.25" customHeight="1" x14ac:dyDescent="0.25">
      <c r="C1" s="385" t="s">
        <v>0</v>
      </c>
      <c r="D1" s="385"/>
      <c r="E1" s="385"/>
      <c r="F1" s="385"/>
    </row>
    <row r="2" spans="1:12" x14ac:dyDescent="0.25">
      <c r="B2" s="68"/>
      <c r="C2" s="385"/>
      <c r="D2" s="385"/>
      <c r="E2" s="385"/>
      <c r="F2" s="385"/>
      <c r="G2" s="4"/>
      <c r="H2" s="4"/>
      <c r="I2" s="4"/>
    </row>
    <row r="3" spans="1:12" x14ac:dyDescent="0.25">
      <c r="C3" s="385" t="s">
        <v>178</v>
      </c>
      <c r="D3" s="385"/>
      <c r="E3" s="385"/>
      <c r="F3" s="385"/>
      <c r="G3" s="417"/>
      <c r="H3" s="417"/>
      <c r="I3" s="8"/>
      <c r="J3" s="108"/>
    </row>
    <row r="4" spans="1:12" ht="14.4" thickBot="1" x14ac:dyDescent="0.3">
      <c r="A4" s="69"/>
      <c r="F4" s="101"/>
      <c r="G4" s="7"/>
      <c r="H4" s="7"/>
      <c r="I4" s="7"/>
      <c r="J4" s="109"/>
    </row>
    <row r="5" spans="1:12" ht="15" customHeight="1" thickBot="1" x14ac:dyDescent="0.3">
      <c r="A5" s="386" t="s">
        <v>19</v>
      </c>
      <c r="B5" s="401" t="s">
        <v>28</v>
      </c>
      <c r="C5" s="401"/>
      <c r="D5" s="401"/>
      <c r="E5" s="402"/>
      <c r="F5" s="402"/>
      <c r="G5" s="424" t="s">
        <v>29</v>
      </c>
      <c r="H5" s="425"/>
      <c r="I5" s="425"/>
      <c r="J5" s="425"/>
      <c r="K5" s="425"/>
      <c r="L5" s="426"/>
    </row>
    <row r="6" spans="1:12" ht="15" customHeight="1" x14ac:dyDescent="0.25">
      <c r="A6" s="387"/>
      <c r="B6" s="403"/>
      <c r="C6" s="403"/>
      <c r="D6" s="403"/>
      <c r="E6" s="404"/>
      <c r="F6" s="404"/>
      <c r="G6" s="419" t="s">
        <v>186</v>
      </c>
      <c r="H6" s="409" t="s">
        <v>7</v>
      </c>
      <c r="I6" s="409" t="s">
        <v>8</v>
      </c>
      <c r="J6" s="429" t="s">
        <v>5</v>
      </c>
      <c r="K6" s="431" t="s">
        <v>180</v>
      </c>
      <c r="L6" s="422" t="s">
        <v>187</v>
      </c>
    </row>
    <row r="7" spans="1:12" ht="15" customHeight="1" x14ac:dyDescent="0.25">
      <c r="A7" s="387"/>
      <c r="B7" s="404"/>
      <c r="C7" s="404"/>
      <c r="D7" s="404"/>
      <c r="E7" s="404"/>
      <c r="F7" s="404"/>
      <c r="G7" s="420"/>
      <c r="H7" s="410"/>
      <c r="I7" s="410"/>
      <c r="J7" s="430"/>
      <c r="K7" s="414"/>
      <c r="L7" s="423"/>
    </row>
    <row r="8" spans="1:12" ht="15.75" customHeight="1" thickBot="1" x14ac:dyDescent="0.3">
      <c r="A8" s="400"/>
      <c r="B8" s="12" t="s">
        <v>1</v>
      </c>
      <c r="C8" s="415" t="s">
        <v>2</v>
      </c>
      <c r="D8" s="416"/>
      <c r="E8" s="66" t="s">
        <v>3</v>
      </c>
      <c r="F8" s="102" t="s">
        <v>4</v>
      </c>
      <c r="G8" s="421"/>
      <c r="H8" s="133">
        <v>0.03</v>
      </c>
      <c r="I8" s="133">
        <v>0.1</v>
      </c>
      <c r="J8" s="19" t="s">
        <v>6</v>
      </c>
      <c r="K8" s="244" t="s">
        <v>179</v>
      </c>
      <c r="L8" s="118">
        <v>0.51280000000000003</v>
      </c>
    </row>
    <row r="9" spans="1:12" ht="30.6" x14ac:dyDescent="0.25">
      <c r="A9" s="36">
        <v>1</v>
      </c>
      <c r="B9" s="37" t="s">
        <v>26</v>
      </c>
      <c r="C9" s="179">
        <v>0</v>
      </c>
      <c r="D9" s="181" t="s">
        <v>30</v>
      </c>
      <c r="E9" s="40" t="s">
        <v>48</v>
      </c>
      <c r="F9" s="134" t="s">
        <v>48</v>
      </c>
      <c r="G9" s="110">
        <v>127</v>
      </c>
      <c r="H9" s="111">
        <v>4</v>
      </c>
      <c r="I9" s="111">
        <v>13</v>
      </c>
      <c r="J9" s="135">
        <f>SUM(G9:I9)</f>
        <v>144</v>
      </c>
      <c r="K9" s="270">
        <v>173</v>
      </c>
      <c r="L9" s="273">
        <f>K9*L8</f>
        <v>88.714400000000012</v>
      </c>
    </row>
    <row r="10" spans="1:12" ht="61.8" thickBot="1" x14ac:dyDescent="0.3">
      <c r="A10" s="41">
        <v>2</v>
      </c>
      <c r="B10" s="42" t="s">
        <v>26</v>
      </c>
      <c r="C10" s="43">
        <v>1</v>
      </c>
      <c r="D10" s="44" t="s">
        <v>13</v>
      </c>
      <c r="E10" s="45" t="s">
        <v>49</v>
      </c>
      <c r="F10" s="11" t="s">
        <v>50</v>
      </c>
      <c r="G10" s="73">
        <v>0</v>
      </c>
      <c r="H10" s="74">
        <v>0</v>
      </c>
      <c r="I10" s="74">
        <v>0</v>
      </c>
      <c r="J10" s="136">
        <f>SUM(G10:I10)</f>
        <v>0</v>
      </c>
      <c r="K10" s="270">
        <v>10000</v>
      </c>
      <c r="L10" s="273">
        <f>K10*L8</f>
        <v>5128</v>
      </c>
    </row>
    <row r="11" spans="1:12" ht="40.799999999999997" x14ac:dyDescent="0.25">
      <c r="A11" s="36">
        <v>3</v>
      </c>
      <c r="B11" s="42" t="s">
        <v>26</v>
      </c>
      <c r="C11" s="43">
        <v>1</v>
      </c>
      <c r="D11" s="44" t="s">
        <v>13</v>
      </c>
      <c r="E11" s="45" t="s">
        <v>51</v>
      </c>
      <c r="F11" s="11" t="s">
        <v>52</v>
      </c>
      <c r="G11" s="73">
        <v>0</v>
      </c>
      <c r="H11" s="74">
        <v>0</v>
      </c>
      <c r="I11" s="74">
        <v>0</v>
      </c>
      <c r="J11" s="136">
        <v>0</v>
      </c>
      <c r="K11" s="270">
        <v>5000</v>
      </c>
      <c r="L11" s="273">
        <f>K11*L8</f>
        <v>2564</v>
      </c>
    </row>
    <row r="12" spans="1:12" ht="31.2" thickBot="1" x14ac:dyDescent="0.3">
      <c r="A12" s="41">
        <v>4</v>
      </c>
      <c r="B12" s="42" t="s">
        <v>12</v>
      </c>
      <c r="C12" s="43">
        <v>1</v>
      </c>
      <c r="D12" s="44" t="s">
        <v>13</v>
      </c>
      <c r="E12" s="45" t="s">
        <v>53</v>
      </c>
      <c r="F12" s="11" t="s">
        <v>53</v>
      </c>
      <c r="G12" s="73">
        <v>454</v>
      </c>
      <c r="H12" s="74">
        <v>14</v>
      </c>
      <c r="I12" s="74">
        <v>45</v>
      </c>
      <c r="J12" s="136">
        <f>SUM(G12:I12)</f>
        <v>513</v>
      </c>
      <c r="K12" s="270">
        <v>616</v>
      </c>
      <c r="L12" s="273">
        <f>K12*L8</f>
        <v>315.88480000000004</v>
      </c>
    </row>
    <row r="13" spans="1:12" ht="61.2" x14ac:dyDescent="0.25">
      <c r="A13" s="36">
        <v>5</v>
      </c>
      <c r="B13" s="42" t="s">
        <v>11</v>
      </c>
      <c r="C13" s="43">
        <v>1</v>
      </c>
      <c r="D13" s="44" t="s">
        <v>13</v>
      </c>
      <c r="E13" s="45" t="s">
        <v>54</v>
      </c>
      <c r="F13" s="11" t="s">
        <v>55</v>
      </c>
      <c r="G13" s="73">
        <v>708</v>
      </c>
      <c r="H13" s="74">
        <v>21</v>
      </c>
      <c r="I13" s="74">
        <v>71</v>
      </c>
      <c r="J13" s="136">
        <f>SUM(G13:I13)</f>
        <v>800</v>
      </c>
      <c r="K13" s="271">
        <v>960</v>
      </c>
      <c r="L13" s="242">
        <f>K13*L8</f>
        <v>492.28800000000001</v>
      </c>
    </row>
    <row r="14" spans="1:12" ht="31.2" thickBot="1" x14ac:dyDescent="0.3">
      <c r="A14" s="41">
        <v>6</v>
      </c>
      <c r="B14" s="42" t="s">
        <v>12</v>
      </c>
      <c r="C14" s="87">
        <v>2</v>
      </c>
      <c r="D14" s="35" t="s">
        <v>25</v>
      </c>
      <c r="E14" s="45" t="s">
        <v>56</v>
      </c>
      <c r="F14" s="11" t="s">
        <v>56</v>
      </c>
      <c r="G14" s="73">
        <v>600</v>
      </c>
      <c r="H14" s="74">
        <v>18</v>
      </c>
      <c r="I14" s="74">
        <v>60</v>
      </c>
      <c r="J14" s="136">
        <f>SUM(G14:I14)</f>
        <v>678</v>
      </c>
      <c r="K14" s="272">
        <v>815</v>
      </c>
      <c r="L14" s="242">
        <f>K14*L8</f>
        <v>417.93200000000002</v>
      </c>
    </row>
    <row r="15" spans="1:12" ht="82.2" thickBot="1" x14ac:dyDescent="0.3">
      <c r="A15" s="36">
        <v>7</v>
      </c>
      <c r="B15" s="54" t="s">
        <v>26</v>
      </c>
      <c r="C15" s="87">
        <v>2</v>
      </c>
      <c r="D15" s="35" t="s">
        <v>25</v>
      </c>
      <c r="E15" s="55" t="s">
        <v>57</v>
      </c>
      <c r="F15" s="56" t="s">
        <v>58</v>
      </c>
      <c r="G15" s="139">
        <v>0</v>
      </c>
      <c r="H15" s="140">
        <v>0</v>
      </c>
      <c r="I15" s="140">
        <v>0</v>
      </c>
      <c r="J15" s="142">
        <f t="shared" ref="J15" si="0">SUM(G15:I15)</f>
        <v>0</v>
      </c>
      <c r="K15" s="272">
        <v>10000</v>
      </c>
      <c r="L15" s="274">
        <f>K15*L8</f>
        <v>5128</v>
      </c>
    </row>
    <row r="16" spans="1:12" ht="14.4" x14ac:dyDescent="0.25">
      <c r="A16" s="16"/>
      <c r="B16" s="16"/>
      <c r="C16" s="91"/>
      <c r="D16" s="126"/>
      <c r="E16" s="16"/>
      <c r="F16" s="103"/>
      <c r="G16" s="114"/>
      <c r="H16" s="114"/>
      <c r="I16" s="114"/>
      <c r="J16" s="234" t="s">
        <v>181</v>
      </c>
      <c r="K16" s="228">
        <f>K9</f>
        <v>173</v>
      </c>
      <c r="L16" s="228">
        <f>SUM(K16*L8)</f>
        <v>88.714400000000012</v>
      </c>
    </row>
    <row r="17" spans="1:12" ht="14.4" x14ac:dyDescent="0.25">
      <c r="A17" s="13"/>
      <c r="B17" s="13"/>
      <c r="C17" s="92"/>
      <c r="D17" s="127"/>
      <c r="E17" s="67"/>
      <c r="F17" s="104"/>
      <c r="G17" s="115"/>
      <c r="H17" s="115"/>
      <c r="I17" s="115"/>
      <c r="J17" s="235" t="s">
        <v>182</v>
      </c>
      <c r="K17" s="232">
        <f>SUM(K10:K13)</f>
        <v>16576</v>
      </c>
      <c r="L17" s="232">
        <f>SUM(K17*L8)</f>
        <v>8500.1728000000003</v>
      </c>
    </row>
    <row r="18" spans="1:12" ht="14.4" x14ac:dyDescent="0.25">
      <c r="A18" s="13"/>
      <c r="B18" s="13"/>
      <c r="C18" s="92"/>
      <c r="D18" s="127"/>
      <c r="E18" s="67"/>
      <c r="F18" s="104"/>
      <c r="G18" s="10"/>
      <c r="H18" s="14"/>
      <c r="I18" s="14"/>
      <c r="J18" s="235" t="s">
        <v>183</v>
      </c>
      <c r="K18" s="232">
        <f>SUM(K14:K15)</f>
        <v>10815</v>
      </c>
      <c r="L18" s="232">
        <f>SUM(K18*L8)</f>
        <v>5545.9320000000007</v>
      </c>
    </row>
    <row r="19" spans="1:12" ht="20.399999999999999" x14ac:dyDescent="0.25">
      <c r="A19" s="13"/>
      <c r="B19" s="13"/>
      <c r="C19" s="92"/>
      <c r="D19" s="127"/>
      <c r="E19" s="67"/>
      <c r="F19" s="104"/>
      <c r="G19" s="10"/>
      <c r="H19" s="14"/>
      <c r="I19" s="14"/>
      <c r="J19" s="235" t="s">
        <v>184</v>
      </c>
      <c r="K19" s="232">
        <v>0</v>
      </c>
      <c r="L19" s="232">
        <f>SUM(K19*L8)</f>
        <v>0</v>
      </c>
    </row>
    <row r="20" spans="1:12" ht="20.399999999999999" x14ac:dyDescent="0.25">
      <c r="A20" s="13"/>
      <c r="B20" s="13"/>
      <c r="C20" s="92"/>
      <c r="D20" s="127"/>
      <c r="E20" s="67"/>
      <c r="F20" s="104"/>
      <c r="G20" s="10"/>
      <c r="H20" s="14"/>
      <c r="I20" s="14"/>
      <c r="J20" s="227"/>
      <c r="K20" s="230" t="s">
        <v>190</v>
      </c>
      <c r="L20" s="230" t="s">
        <v>189</v>
      </c>
    </row>
    <row r="21" spans="1:12" ht="22.8" customHeight="1" thickBot="1" x14ac:dyDescent="0.3">
      <c r="A21" s="18"/>
      <c r="B21" s="17"/>
      <c r="C21" s="93"/>
      <c r="D21" s="128"/>
      <c r="E21" s="67"/>
      <c r="F21" s="104"/>
      <c r="G21" s="10"/>
      <c r="H21" s="14"/>
      <c r="I21" s="14"/>
      <c r="J21" s="269" t="s">
        <v>185</v>
      </c>
      <c r="K21" s="275">
        <f>SUM(K16:K19)</f>
        <v>27564</v>
      </c>
      <c r="L21" s="275">
        <f>SUM(L16:L19)</f>
        <v>14134.819200000002</v>
      </c>
    </row>
    <row r="22" spans="1:12" s="15" customFormat="1" ht="15" customHeight="1" x14ac:dyDescent="0.25">
      <c r="A22" s="67"/>
      <c r="B22" s="67"/>
      <c r="C22" s="67"/>
      <c r="D22" s="70"/>
      <c r="E22" s="67"/>
      <c r="F22" s="104"/>
      <c r="G22" s="10"/>
      <c r="H22" s="14"/>
      <c r="I22" s="14"/>
      <c r="J22" s="115"/>
      <c r="K22" s="117"/>
    </row>
    <row r="23" spans="1:12" s="15" customFormat="1" x14ac:dyDescent="0.25">
      <c r="A23" s="67"/>
      <c r="B23" s="67"/>
      <c r="C23" s="67"/>
      <c r="D23" s="70"/>
      <c r="E23" s="67"/>
      <c r="F23" s="104"/>
      <c r="G23" s="10"/>
      <c r="H23" s="14"/>
      <c r="I23" s="14"/>
      <c r="J23" s="115"/>
      <c r="K23" s="117"/>
    </row>
    <row r="24" spans="1:12" s="15" customFormat="1" x14ac:dyDescent="0.25">
      <c r="A24" s="67"/>
      <c r="B24" s="67"/>
      <c r="C24" s="67"/>
      <c r="D24" s="70"/>
      <c r="E24" s="67"/>
      <c r="F24" s="104"/>
      <c r="G24" s="10"/>
      <c r="H24" s="14"/>
      <c r="I24" s="14"/>
      <c r="J24" s="14"/>
      <c r="K24" s="117"/>
    </row>
    <row r="25" spans="1:12" s="15" customFormat="1" x14ac:dyDescent="0.25">
      <c r="A25" s="67"/>
      <c r="B25" s="67"/>
      <c r="C25" s="67"/>
      <c r="D25" s="70"/>
      <c r="E25" s="67"/>
      <c r="F25" s="104"/>
      <c r="G25" s="10"/>
      <c r="H25" s="14"/>
      <c r="I25" s="14"/>
      <c r="J25" s="14"/>
      <c r="K25" s="117"/>
    </row>
    <row r="26" spans="1:12" s="15" customFormat="1" x14ac:dyDescent="0.25">
      <c r="A26" s="67"/>
      <c r="B26" s="67"/>
      <c r="C26" s="67"/>
      <c r="D26" s="70"/>
      <c r="E26" s="67"/>
      <c r="F26" s="104"/>
      <c r="G26" s="10"/>
      <c r="H26" s="14"/>
      <c r="I26" s="14"/>
      <c r="J26" s="14"/>
      <c r="K26" s="117"/>
    </row>
    <row r="27" spans="1:12" s="15" customFormat="1" x14ac:dyDescent="0.25">
      <c r="A27" s="67"/>
      <c r="B27" s="67"/>
      <c r="C27" s="67"/>
      <c r="D27" s="70"/>
      <c r="E27" s="67"/>
      <c r="F27" s="104"/>
      <c r="G27" s="10"/>
      <c r="H27" s="14"/>
      <c r="I27" s="14"/>
      <c r="J27" s="14"/>
      <c r="K27" s="117"/>
    </row>
    <row r="28" spans="1:12" s="15" customFormat="1" x14ac:dyDescent="0.25">
      <c r="A28" s="67"/>
      <c r="B28" s="67"/>
      <c r="C28" s="67"/>
      <c r="D28" s="70"/>
      <c r="E28" s="67"/>
      <c r="F28" s="100"/>
      <c r="G28" s="10"/>
      <c r="H28" s="14"/>
      <c r="I28" s="14"/>
      <c r="J28" s="14"/>
      <c r="K28" s="117"/>
    </row>
    <row r="29" spans="1:12" s="15" customFormat="1" x14ac:dyDescent="0.25">
      <c r="A29" s="67"/>
      <c r="B29" s="67"/>
      <c r="C29" s="67"/>
      <c r="D29" s="70"/>
      <c r="E29" s="67"/>
      <c r="F29" s="100"/>
      <c r="G29" s="10"/>
      <c r="H29" s="14"/>
      <c r="I29" s="14"/>
      <c r="J29" s="14"/>
      <c r="K29" s="117"/>
    </row>
    <row r="30" spans="1:12" s="15" customFormat="1" x14ac:dyDescent="0.25">
      <c r="A30" s="67"/>
      <c r="B30" s="67"/>
      <c r="C30" s="67"/>
      <c r="D30" s="70"/>
      <c r="E30" s="67"/>
      <c r="F30" s="100"/>
      <c r="G30" s="10"/>
      <c r="H30" s="14"/>
      <c r="I30" s="14"/>
      <c r="J30" s="14"/>
      <c r="K30" s="117"/>
    </row>
    <row r="31" spans="1:12" s="15" customFormat="1" x14ac:dyDescent="0.25">
      <c r="A31" s="67"/>
      <c r="B31" s="67"/>
      <c r="C31" s="67"/>
      <c r="D31" s="70"/>
      <c r="E31" s="67"/>
      <c r="F31" s="100"/>
      <c r="G31" s="10"/>
      <c r="H31" s="14"/>
      <c r="I31" s="14"/>
      <c r="J31" s="14"/>
      <c r="K31" s="117"/>
    </row>
    <row r="32" spans="1:12" s="15" customFormat="1" x14ac:dyDescent="0.25">
      <c r="A32" s="67"/>
      <c r="B32" s="67"/>
      <c r="C32" s="67"/>
      <c r="D32" s="70"/>
      <c r="E32" s="67"/>
      <c r="F32" s="100"/>
      <c r="G32" s="10"/>
      <c r="H32" s="14"/>
      <c r="I32" s="14"/>
      <c r="J32" s="14"/>
      <c r="K32" s="117"/>
    </row>
    <row r="33" spans="1:11" s="15" customFormat="1" x14ac:dyDescent="0.25">
      <c r="A33" s="67"/>
      <c r="B33" s="67"/>
      <c r="C33" s="67"/>
      <c r="D33" s="70"/>
      <c r="E33" s="1"/>
      <c r="F33" s="100"/>
      <c r="G33" s="2"/>
      <c r="H33" s="2"/>
      <c r="I33" s="2"/>
      <c r="J33" s="14"/>
      <c r="K33" s="117"/>
    </row>
    <row r="34" spans="1:11" s="15" customFormat="1" x14ac:dyDescent="0.25">
      <c r="A34" s="67"/>
      <c r="B34" s="67"/>
      <c r="C34" s="67"/>
      <c r="D34" s="70"/>
      <c r="E34" s="1"/>
      <c r="F34" s="100"/>
      <c r="G34" s="2"/>
      <c r="H34" s="2"/>
      <c r="I34" s="2"/>
      <c r="J34" s="14"/>
      <c r="K34" s="117"/>
    </row>
    <row r="35" spans="1:11" s="15" customFormat="1" x14ac:dyDescent="0.25">
      <c r="A35" s="67"/>
      <c r="B35" s="67"/>
      <c r="C35" s="67"/>
      <c r="D35" s="70"/>
      <c r="E35" s="1"/>
      <c r="F35" s="100"/>
      <c r="G35" s="2"/>
      <c r="H35" s="2"/>
      <c r="I35" s="2"/>
      <c r="J35" s="14"/>
      <c r="K35" s="117"/>
    </row>
    <row r="36" spans="1:11" s="15" customFormat="1" x14ac:dyDescent="0.25">
      <c r="A36" s="67"/>
      <c r="B36" s="67"/>
      <c r="C36" s="67"/>
      <c r="D36" s="70"/>
      <c r="E36" s="1"/>
      <c r="F36" s="100"/>
      <c r="G36" s="2"/>
      <c r="H36" s="2"/>
      <c r="I36" s="2"/>
      <c r="J36" s="14"/>
      <c r="K36" s="117"/>
    </row>
    <row r="37" spans="1:11" s="15" customFormat="1" x14ac:dyDescent="0.25">
      <c r="A37" s="67"/>
      <c r="B37" s="67"/>
      <c r="C37" s="67"/>
      <c r="D37" s="70"/>
      <c r="E37" s="1"/>
      <c r="F37" s="100"/>
      <c r="G37" s="2"/>
      <c r="H37" s="2"/>
      <c r="I37" s="2"/>
      <c r="J37" s="14"/>
      <c r="K37" s="117"/>
    </row>
  </sheetData>
  <mergeCells count="13">
    <mergeCell ref="C1:F2"/>
    <mergeCell ref="C3:F3"/>
    <mergeCell ref="G3:H3"/>
    <mergeCell ref="A5:A8"/>
    <mergeCell ref="B5:F7"/>
    <mergeCell ref="G5:L5"/>
    <mergeCell ref="G6:G8"/>
    <mergeCell ref="H6:H7"/>
    <mergeCell ref="I6:I7"/>
    <mergeCell ref="J6:J7"/>
    <mergeCell ref="K6:K7"/>
    <mergeCell ref="L6:L7"/>
    <mergeCell ref="C8:D8"/>
  </mergeCells>
  <pageMargins left="0.7" right="0.7" top="0.75" bottom="0.75" header="0.3" footer="0.3"/>
  <pageSetup scale="83" orientation="landscape" r:id="rId1"/>
  <ignoredErrors>
    <ignoredError sqref="K17"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30E79-798F-4FE9-A67D-A7CDF15A9554}">
  <sheetPr>
    <pageSetUpPr fitToPage="1"/>
  </sheetPr>
  <dimension ref="A1:L35"/>
  <sheetViews>
    <sheetView topLeftCell="A7" workbookViewId="0">
      <selection activeCell="N12" sqref="N12"/>
    </sheetView>
  </sheetViews>
  <sheetFormatPr defaultColWidth="9.109375" defaultRowHeight="13.8" x14ac:dyDescent="0.25"/>
  <cols>
    <col min="1" max="1" width="6.6640625" style="1" customWidth="1"/>
    <col min="2" max="2" width="9.109375" style="1" customWidth="1"/>
    <col min="3" max="3" width="2.6640625" style="2" customWidth="1"/>
    <col min="4" max="4" width="9.44140625" style="2" customWidth="1"/>
    <col min="5" max="5" width="20.6640625" style="1" customWidth="1"/>
    <col min="6" max="6" width="26" style="119" customWidth="1"/>
    <col min="7" max="7" width="8.6640625" style="2" customWidth="1"/>
    <col min="8" max="8" width="7.6640625" style="1" customWidth="1"/>
    <col min="9" max="9" width="10.6640625" style="1" customWidth="1"/>
    <col min="10" max="10" width="14.44140625" style="1" bestFit="1" customWidth="1"/>
    <col min="11" max="11" width="12.33203125" style="3" customWidth="1"/>
    <col min="12" max="16384" width="9.109375" style="3"/>
  </cols>
  <sheetData>
    <row r="1" spans="1:12" ht="14.25" customHeight="1" x14ac:dyDescent="0.25">
      <c r="C1" s="385" t="s">
        <v>0</v>
      </c>
      <c r="D1" s="385"/>
      <c r="E1" s="385"/>
      <c r="F1" s="385"/>
    </row>
    <row r="2" spans="1:12" x14ac:dyDescent="0.25">
      <c r="B2" s="68"/>
      <c r="C2" s="385"/>
      <c r="D2" s="385"/>
      <c r="E2" s="385"/>
      <c r="F2" s="385"/>
      <c r="G2" s="4"/>
      <c r="H2" s="68"/>
      <c r="I2" s="68"/>
    </row>
    <row r="3" spans="1:12" x14ac:dyDescent="0.25">
      <c r="C3" s="385" t="s">
        <v>191</v>
      </c>
      <c r="D3" s="385"/>
      <c r="E3" s="385"/>
      <c r="F3" s="385"/>
      <c r="G3" s="417"/>
      <c r="H3" s="417"/>
      <c r="I3" s="8"/>
      <c r="J3" s="5"/>
    </row>
    <row r="4" spans="1:12" ht="14.4" thickBot="1" x14ac:dyDescent="0.3">
      <c r="A4" s="69"/>
      <c r="F4" s="120"/>
      <c r="G4" s="7"/>
      <c r="H4" s="6"/>
      <c r="I4" s="6"/>
      <c r="J4" s="9"/>
    </row>
    <row r="5" spans="1:12" ht="15" customHeight="1" thickBot="1" x14ac:dyDescent="0.3">
      <c r="A5" s="386" t="s">
        <v>19</v>
      </c>
      <c r="B5" s="401" t="s">
        <v>28</v>
      </c>
      <c r="C5" s="401"/>
      <c r="D5" s="401"/>
      <c r="E5" s="402"/>
      <c r="F5" s="402"/>
      <c r="G5" s="382" t="s">
        <v>29</v>
      </c>
      <c r="H5" s="383"/>
      <c r="I5" s="383"/>
      <c r="J5" s="383"/>
      <c r="K5" s="384"/>
    </row>
    <row r="6" spans="1:12" ht="15" customHeight="1" x14ac:dyDescent="0.25">
      <c r="A6" s="387"/>
      <c r="B6" s="403"/>
      <c r="C6" s="403"/>
      <c r="D6" s="403"/>
      <c r="E6" s="404"/>
      <c r="F6" s="404"/>
      <c r="G6" s="406" t="s">
        <v>186</v>
      </c>
      <c r="H6" s="408" t="s">
        <v>7</v>
      </c>
      <c r="I6" s="408" t="s">
        <v>8</v>
      </c>
      <c r="J6" s="414" t="s">
        <v>5</v>
      </c>
      <c r="K6" s="409" t="s">
        <v>180</v>
      </c>
    </row>
    <row r="7" spans="1:12" ht="15" customHeight="1" x14ac:dyDescent="0.25">
      <c r="A7" s="387"/>
      <c r="B7" s="404"/>
      <c r="C7" s="404"/>
      <c r="D7" s="404"/>
      <c r="E7" s="404"/>
      <c r="F7" s="404"/>
      <c r="G7" s="406"/>
      <c r="H7" s="408"/>
      <c r="I7" s="408"/>
      <c r="J7" s="414"/>
      <c r="K7" s="410"/>
    </row>
    <row r="8" spans="1:12" ht="15.75" customHeight="1" thickBot="1" x14ac:dyDescent="0.3">
      <c r="A8" s="400"/>
      <c r="B8" s="12" t="s">
        <v>1</v>
      </c>
      <c r="C8" s="415" t="s">
        <v>2</v>
      </c>
      <c r="D8" s="416"/>
      <c r="E8" s="66" t="s">
        <v>3</v>
      </c>
      <c r="F8" s="121" t="s">
        <v>4</v>
      </c>
      <c r="G8" s="432"/>
      <c r="H8" s="20">
        <v>0.03</v>
      </c>
      <c r="I8" s="20">
        <v>0.1</v>
      </c>
      <c r="J8" s="244" t="s">
        <v>6</v>
      </c>
      <c r="K8" s="211" t="s">
        <v>179</v>
      </c>
    </row>
    <row r="9" spans="1:12" ht="62.4" thickBot="1" x14ac:dyDescent="0.3">
      <c r="A9" s="36">
        <v>1</v>
      </c>
      <c r="B9" s="37" t="s">
        <v>9</v>
      </c>
      <c r="C9" s="179">
        <v>0</v>
      </c>
      <c r="D9" s="181" t="s">
        <v>30</v>
      </c>
      <c r="E9" s="40" t="s">
        <v>150</v>
      </c>
      <c r="F9" s="122" t="s">
        <v>151</v>
      </c>
      <c r="G9" s="110">
        <v>3267</v>
      </c>
      <c r="H9" s="111">
        <v>98</v>
      </c>
      <c r="I9" s="111">
        <v>327</v>
      </c>
      <c r="J9" s="144">
        <f>SUM(G9:I9)</f>
        <v>3692</v>
      </c>
      <c r="K9" s="276">
        <f>SUM(J9*20%)+J9</f>
        <v>4430.3999999999996</v>
      </c>
      <c r="L9" s="71"/>
    </row>
    <row r="10" spans="1:12" ht="21.6" thickBot="1" x14ac:dyDescent="0.3">
      <c r="A10" s="36">
        <v>2</v>
      </c>
      <c r="B10" s="42" t="s">
        <v>9</v>
      </c>
      <c r="C10" s="43">
        <v>1</v>
      </c>
      <c r="D10" s="44" t="s">
        <v>13</v>
      </c>
      <c r="E10" s="45" t="s">
        <v>153</v>
      </c>
      <c r="F10" s="123" t="s">
        <v>153</v>
      </c>
      <c r="G10" s="73">
        <v>229</v>
      </c>
      <c r="H10" s="74">
        <v>7</v>
      </c>
      <c r="I10" s="74">
        <v>23</v>
      </c>
      <c r="J10" s="75">
        <f>SUM(G10:I10)</f>
        <v>259</v>
      </c>
      <c r="K10" s="276">
        <f>SUM(J10*20%)+J10</f>
        <v>310.8</v>
      </c>
    </row>
    <row r="11" spans="1:12" ht="52.2" thickBot="1" x14ac:dyDescent="0.3">
      <c r="A11" s="36">
        <v>3</v>
      </c>
      <c r="B11" s="57" t="s">
        <v>154</v>
      </c>
      <c r="C11" s="43">
        <v>1</v>
      </c>
      <c r="D11" s="44" t="s">
        <v>13</v>
      </c>
      <c r="E11" s="58" t="s">
        <v>155</v>
      </c>
      <c r="F11" s="124" t="s">
        <v>156</v>
      </c>
      <c r="G11" s="76">
        <v>3150</v>
      </c>
      <c r="H11" s="77">
        <v>95</v>
      </c>
      <c r="I11" s="77">
        <v>315</v>
      </c>
      <c r="J11" s="78">
        <f>SUM(G11:I11)</f>
        <v>3560</v>
      </c>
      <c r="K11" s="276">
        <f>SUM(J11*20%)+J11</f>
        <v>4272</v>
      </c>
    </row>
    <row r="12" spans="1:12" ht="62.4" thickBot="1" x14ac:dyDescent="0.3">
      <c r="A12" s="36">
        <v>4</v>
      </c>
      <c r="B12" s="42" t="s">
        <v>35</v>
      </c>
      <c r="C12" s="51">
        <v>5</v>
      </c>
      <c r="D12" s="52" t="s">
        <v>72</v>
      </c>
      <c r="E12" s="45" t="s">
        <v>36</v>
      </c>
      <c r="F12" s="123" t="s">
        <v>152</v>
      </c>
      <c r="G12" s="73">
        <v>594</v>
      </c>
      <c r="H12" s="74">
        <v>18</v>
      </c>
      <c r="I12" s="74">
        <v>59</v>
      </c>
      <c r="J12" s="75">
        <f>SUM(G12:I12)</f>
        <v>671</v>
      </c>
      <c r="K12" s="276">
        <f>SUM(J12*20%)+J12</f>
        <v>805.2</v>
      </c>
    </row>
    <row r="13" spans="1:12" ht="21.6" thickBot="1" x14ac:dyDescent="0.3">
      <c r="A13" s="36">
        <v>5</v>
      </c>
      <c r="B13" s="57" t="s">
        <v>154</v>
      </c>
      <c r="C13" s="51">
        <v>5</v>
      </c>
      <c r="D13" s="52" t="s">
        <v>72</v>
      </c>
      <c r="E13" s="58" t="s">
        <v>157</v>
      </c>
      <c r="F13" s="124" t="s">
        <v>158</v>
      </c>
      <c r="G13" s="76">
        <v>1890</v>
      </c>
      <c r="H13" s="77">
        <v>57</v>
      </c>
      <c r="I13" s="77">
        <v>189</v>
      </c>
      <c r="J13" s="78">
        <f t="shared" ref="J13" si="0">SUM(G13:I13)</f>
        <v>2136</v>
      </c>
      <c r="K13" s="276">
        <f t="shared" ref="K13:K14" si="1">SUM(J13*20%)+J13</f>
        <v>2563.1999999999998</v>
      </c>
    </row>
    <row r="14" spans="1:12" ht="31.8" thickBot="1" x14ac:dyDescent="0.3">
      <c r="A14" s="36">
        <v>6</v>
      </c>
      <c r="B14" s="50" t="s">
        <v>12</v>
      </c>
      <c r="C14" s="51">
        <v>5</v>
      </c>
      <c r="D14" s="52" t="s">
        <v>72</v>
      </c>
      <c r="E14" s="53" t="s">
        <v>18</v>
      </c>
      <c r="F14" s="137" t="s">
        <v>22</v>
      </c>
      <c r="G14" s="138">
        <v>5500</v>
      </c>
      <c r="H14" s="131">
        <v>165</v>
      </c>
      <c r="I14" s="131">
        <v>550</v>
      </c>
      <c r="J14" s="145">
        <f>SUM(G14:I14)</f>
        <v>6215</v>
      </c>
      <c r="K14" s="277">
        <f t="shared" si="1"/>
        <v>7458</v>
      </c>
    </row>
    <row r="15" spans="1:12" ht="15" thickBot="1" x14ac:dyDescent="0.3">
      <c r="A15" s="16"/>
      <c r="B15" s="16"/>
      <c r="C15" s="91"/>
      <c r="D15" s="91"/>
      <c r="E15" s="16"/>
      <c r="F15" s="125"/>
      <c r="G15" s="65"/>
      <c r="H15" s="65"/>
      <c r="I15" s="65"/>
      <c r="J15" s="95" t="s">
        <v>181</v>
      </c>
      <c r="K15" s="141">
        <f>K9</f>
        <v>4430.3999999999996</v>
      </c>
    </row>
    <row r="16" spans="1:12" ht="14.4" x14ac:dyDescent="0.25">
      <c r="A16" s="13"/>
      <c r="B16" s="13"/>
      <c r="C16" s="92"/>
      <c r="D16" s="92"/>
      <c r="E16" s="67"/>
      <c r="F16" s="90"/>
      <c r="G16" s="21"/>
      <c r="H16" s="21"/>
      <c r="I16" s="21"/>
      <c r="J16" s="96" t="s">
        <v>182</v>
      </c>
      <c r="K16" s="106">
        <f>SUM(K10:L11)</f>
        <v>4582.8</v>
      </c>
    </row>
    <row r="17" spans="1:11" ht="14.4" x14ac:dyDescent="0.25">
      <c r="A17" s="13"/>
      <c r="B17" s="13"/>
      <c r="C17" s="92"/>
      <c r="D17" s="92"/>
      <c r="E17" s="67"/>
      <c r="F17" s="90"/>
      <c r="G17" s="10"/>
      <c r="H17" s="14"/>
      <c r="I17" s="14"/>
      <c r="J17" s="97" t="s">
        <v>183</v>
      </c>
      <c r="K17" s="106">
        <v>0</v>
      </c>
    </row>
    <row r="18" spans="1:11" ht="21" thickBot="1" x14ac:dyDescent="0.3">
      <c r="A18" s="13"/>
      <c r="B18" s="13"/>
      <c r="C18" s="92"/>
      <c r="D18" s="92"/>
      <c r="E18" s="67"/>
      <c r="F18" s="90"/>
      <c r="G18" s="10"/>
      <c r="H18" s="14"/>
      <c r="I18" s="14"/>
      <c r="J18" s="97" t="s">
        <v>184</v>
      </c>
      <c r="K18" s="107">
        <f>SUM(K12:K14)</f>
        <v>10826.4</v>
      </c>
    </row>
    <row r="19" spans="1:11" ht="22.8" customHeight="1" thickBot="1" x14ac:dyDescent="0.3">
      <c r="A19" s="18"/>
      <c r="B19" s="17"/>
      <c r="C19" s="93"/>
      <c r="D19" s="93"/>
      <c r="E19" s="67"/>
      <c r="F19" s="90"/>
      <c r="G19" s="10"/>
      <c r="H19" s="14"/>
      <c r="I19" s="14"/>
      <c r="J19" s="98" t="s">
        <v>185</v>
      </c>
      <c r="K19" s="99">
        <f>SUM(K15:K18)</f>
        <v>19839.599999999999</v>
      </c>
    </row>
    <row r="20" spans="1:11" s="15" customFormat="1" ht="15" customHeight="1" x14ac:dyDescent="0.25">
      <c r="A20" s="67"/>
      <c r="B20" s="67"/>
      <c r="C20" s="67"/>
      <c r="D20" s="67"/>
      <c r="E20" s="67"/>
      <c r="F20" s="90"/>
      <c r="G20" s="10"/>
      <c r="H20" s="14"/>
      <c r="I20" s="14"/>
      <c r="J20" s="65"/>
    </row>
    <row r="21" spans="1:11" s="15" customFormat="1" x14ac:dyDescent="0.25">
      <c r="A21" s="67"/>
      <c r="B21" s="67"/>
      <c r="C21" s="67"/>
      <c r="D21" s="67"/>
      <c r="E21" s="67"/>
      <c r="F21" s="90"/>
      <c r="G21" s="10"/>
      <c r="H21" s="14"/>
      <c r="I21" s="14"/>
      <c r="J21" s="21"/>
    </row>
    <row r="22" spans="1:11" s="15" customFormat="1" x14ac:dyDescent="0.25">
      <c r="A22" s="67"/>
      <c r="B22" s="67"/>
      <c r="C22" s="67"/>
      <c r="D22" s="67"/>
      <c r="E22" s="67"/>
      <c r="F22" s="90"/>
      <c r="G22" s="10"/>
      <c r="H22" s="14"/>
      <c r="I22" s="14"/>
      <c r="J22" s="14"/>
    </row>
    <row r="23" spans="1:11" s="15" customFormat="1" x14ac:dyDescent="0.25">
      <c r="A23" s="67"/>
      <c r="B23" s="67"/>
      <c r="C23" s="67"/>
      <c r="D23" s="67"/>
      <c r="E23" s="67"/>
      <c r="F23" s="90"/>
      <c r="G23" s="10"/>
      <c r="H23" s="14"/>
      <c r="I23" s="14"/>
      <c r="J23" s="14"/>
    </row>
    <row r="24" spans="1:11" s="15" customFormat="1" x14ac:dyDescent="0.25">
      <c r="A24" s="67"/>
      <c r="B24" s="67"/>
      <c r="C24" s="67"/>
      <c r="D24" s="67"/>
      <c r="E24" s="67"/>
      <c r="F24" s="90"/>
      <c r="G24" s="10"/>
      <c r="H24" s="14"/>
      <c r="I24" s="14"/>
      <c r="J24" s="14"/>
    </row>
    <row r="25" spans="1:11" s="15" customFormat="1" x14ac:dyDescent="0.25">
      <c r="A25" s="67"/>
      <c r="B25" s="67"/>
      <c r="C25" s="67"/>
      <c r="D25" s="67"/>
      <c r="E25" s="67"/>
      <c r="F25" s="90"/>
      <c r="G25" s="10"/>
      <c r="H25" s="14"/>
      <c r="I25" s="14"/>
      <c r="J25" s="14"/>
    </row>
    <row r="26" spans="1:11" s="15" customFormat="1" x14ac:dyDescent="0.25">
      <c r="A26" s="67"/>
      <c r="B26" s="67"/>
      <c r="C26" s="67"/>
      <c r="D26" s="67"/>
      <c r="E26" s="67"/>
      <c r="F26" s="119"/>
      <c r="G26" s="10"/>
      <c r="H26" s="14"/>
      <c r="I26" s="14"/>
      <c r="J26" s="14"/>
    </row>
    <row r="27" spans="1:11" s="15" customFormat="1" x14ac:dyDescent="0.25">
      <c r="A27" s="67"/>
      <c r="B27" s="67"/>
      <c r="C27" s="67"/>
      <c r="D27" s="67"/>
      <c r="E27" s="67"/>
      <c r="F27" s="119"/>
      <c r="G27" s="10"/>
      <c r="H27" s="14"/>
      <c r="I27" s="14"/>
      <c r="J27" s="14"/>
    </row>
    <row r="28" spans="1:11" s="15" customFormat="1" x14ac:dyDescent="0.25">
      <c r="A28" s="67"/>
      <c r="B28" s="67"/>
      <c r="C28" s="67"/>
      <c r="D28" s="67"/>
      <c r="E28" s="67"/>
      <c r="F28" s="119"/>
      <c r="G28" s="10"/>
      <c r="H28" s="14"/>
      <c r="I28" s="14"/>
      <c r="J28" s="14"/>
    </row>
    <row r="29" spans="1:11" s="15" customFormat="1" x14ac:dyDescent="0.25">
      <c r="A29" s="67"/>
      <c r="B29" s="67"/>
      <c r="C29" s="67"/>
      <c r="D29" s="67"/>
      <c r="E29" s="67"/>
      <c r="F29" s="119"/>
      <c r="G29" s="10"/>
      <c r="H29" s="14"/>
      <c r="I29" s="14"/>
      <c r="J29" s="14"/>
    </row>
    <row r="30" spans="1:11" s="15" customFormat="1" x14ac:dyDescent="0.25">
      <c r="A30" s="67"/>
      <c r="B30" s="67"/>
      <c r="C30" s="67"/>
      <c r="D30" s="67"/>
      <c r="E30" s="67"/>
      <c r="F30" s="119"/>
      <c r="G30" s="10"/>
      <c r="H30" s="14"/>
      <c r="I30" s="14"/>
      <c r="J30" s="14"/>
    </row>
    <row r="31" spans="1:11" s="15" customFormat="1" x14ac:dyDescent="0.25">
      <c r="A31" s="67"/>
      <c r="B31" s="67"/>
      <c r="C31" s="67"/>
      <c r="D31" s="67"/>
      <c r="E31" s="1"/>
      <c r="F31" s="119"/>
      <c r="G31" s="2"/>
      <c r="H31" s="1"/>
      <c r="I31" s="1"/>
      <c r="J31" s="14"/>
    </row>
    <row r="32" spans="1:11" s="15" customFormat="1" x14ac:dyDescent="0.25">
      <c r="A32" s="67"/>
      <c r="B32" s="67"/>
      <c r="C32" s="67"/>
      <c r="D32" s="67"/>
      <c r="E32" s="1"/>
      <c r="F32" s="119"/>
      <c r="G32" s="2"/>
      <c r="H32" s="1"/>
      <c r="I32" s="1"/>
      <c r="J32" s="14"/>
    </row>
    <row r="33" spans="1:10" s="15" customFormat="1" x14ac:dyDescent="0.25">
      <c r="A33" s="67"/>
      <c r="B33" s="67"/>
      <c r="C33" s="67"/>
      <c r="D33" s="67"/>
      <c r="E33" s="1"/>
      <c r="F33" s="119"/>
      <c r="G33" s="2"/>
      <c r="H33" s="1"/>
      <c r="I33" s="1"/>
      <c r="J33" s="14"/>
    </row>
    <row r="34" spans="1:10" s="15" customFormat="1" x14ac:dyDescent="0.25">
      <c r="A34" s="67"/>
      <c r="B34" s="67"/>
      <c r="C34" s="67"/>
      <c r="D34" s="67"/>
      <c r="E34" s="1"/>
      <c r="F34" s="119"/>
      <c r="G34" s="2"/>
      <c r="H34" s="1"/>
      <c r="I34" s="1"/>
      <c r="J34" s="14"/>
    </row>
    <row r="35" spans="1:10" s="15" customFormat="1" x14ac:dyDescent="0.25">
      <c r="A35" s="67"/>
      <c r="B35" s="67"/>
      <c r="C35" s="67"/>
      <c r="D35" s="67"/>
      <c r="E35" s="1"/>
      <c r="F35" s="119"/>
      <c r="G35" s="2"/>
      <c r="H35" s="1"/>
      <c r="I35" s="1"/>
      <c r="J35" s="14"/>
    </row>
  </sheetData>
  <mergeCells count="12">
    <mergeCell ref="C1:F2"/>
    <mergeCell ref="C3:F3"/>
    <mergeCell ref="G3:H3"/>
    <mergeCell ref="A5:A8"/>
    <mergeCell ref="B5:F7"/>
    <mergeCell ref="G5:K5"/>
    <mergeCell ref="G6:G8"/>
    <mergeCell ref="H6:H7"/>
    <mergeCell ref="I6:I7"/>
    <mergeCell ref="J6:J7"/>
    <mergeCell ref="K6:K7"/>
    <mergeCell ref="C8:D8"/>
  </mergeCells>
  <pageMargins left="0.7" right="0.7" top="0.75" bottom="0.75" header="0.3" footer="0.3"/>
  <pageSetup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5609E-DFFB-4FFC-B53A-31AB3B8355A0}">
  <sheetPr>
    <pageSetUpPr fitToPage="1"/>
  </sheetPr>
  <dimension ref="A1:L37"/>
  <sheetViews>
    <sheetView topLeftCell="A7" workbookViewId="0">
      <selection activeCell="G19" sqref="G19"/>
    </sheetView>
  </sheetViews>
  <sheetFormatPr defaultColWidth="9.109375" defaultRowHeight="13.8" x14ac:dyDescent="0.25"/>
  <cols>
    <col min="1" max="1" width="6.6640625" style="1" customWidth="1"/>
    <col min="2" max="2" width="9.109375" style="1" bestFit="1" customWidth="1"/>
    <col min="3" max="3" width="2.6640625" style="2" customWidth="1"/>
    <col min="4" max="4" width="9.44140625" style="2" customWidth="1"/>
    <col min="5" max="5" width="15.5546875" style="1" customWidth="1"/>
    <col min="6" max="6" width="25.109375" style="100" customWidth="1"/>
    <col min="7" max="7" width="6.77734375" style="2" bestFit="1" customWidth="1"/>
    <col min="8" max="8" width="7.6640625" style="1" customWidth="1"/>
    <col min="9" max="9" width="10.6640625" style="1" customWidth="1"/>
    <col min="10" max="10" width="14.44140625" style="1" bestFit="1" customWidth="1"/>
    <col min="11" max="11" width="12.33203125" style="3" customWidth="1"/>
    <col min="12" max="16384" width="9.109375" style="3"/>
  </cols>
  <sheetData>
    <row r="1" spans="1:12" ht="14.25" customHeight="1" x14ac:dyDescent="0.25">
      <c r="C1" s="385" t="s">
        <v>0</v>
      </c>
      <c r="D1" s="385"/>
      <c r="E1" s="385"/>
      <c r="F1" s="385"/>
    </row>
    <row r="2" spans="1:12" x14ac:dyDescent="0.25">
      <c r="B2" s="68"/>
      <c r="C2" s="385"/>
      <c r="D2" s="385"/>
      <c r="E2" s="385"/>
      <c r="F2" s="385"/>
      <c r="G2" s="4"/>
      <c r="H2" s="68"/>
      <c r="I2" s="68"/>
    </row>
    <row r="3" spans="1:12" x14ac:dyDescent="0.25">
      <c r="C3" s="385" t="s">
        <v>199</v>
      </c>
      <c r="D3" s="385"/>
      <c r="E3" s="385"/>
      <c r="F3" s="385"/>
      <c r="G3" s="417"/>
      <c r="H3" s="417"/>
      <c r="I3" s="8"/>
      <c r="J3" s="5"/>
    </row>
    <row r="4" spans="1:12" ht="14.4" thickBot="1" x14ac:dyDescent="0.3">
      <c r="A4" s="69"/>
      <c r="F4" s="101"/>
      <c r="G4" s="7"/>
      <c r="H4" s="6"/>
      <c r="I4" s="6"/>
      <c r="J4" s="9"/>
    </row>
    <row r="5" spans="1:12" ht="15" customHeight="1" thickBot="1" x14ac:dyDescent="0.3">
      <c r="A5" s="386" t="s">
        <v>19</v>
      </c>
      <c r="B5" s="401" t="s">
        <v>28</v>
      </c>
      <c r="C5" s="401"/>
      <c r="D5" s="401"/>
      <c r="E5" s="402"/>
      <c r="F5" s="402"/>
      <c r="G5" s="382" t="s">
        <v>29</v>
      </c>
      <c r="H5" s="383"/>
      <c r="I5" s="383"/>
      <c r="J5" s="383"/>
      <c r="K5" s="384"/>
    </row>
    <row r="6" spans="1:12" ht="15" customHeight="1" x14ac:dyDescent="0.25">
      <c r="A6" s="387"/>
      <c r="B6" s="403"/>
      <c r="C6" s="403"/>
      <c r="D6" s="403"/>
      <c r="E6" s="404"/>
      <c r="F6" s="404"/>
      <c r="G6" s="406" t="s">
        <v>186</v>
      </c>
      <c r="H6" s="408" t="s">
        <v>7</v>
      </c>
      <c r="I6" s="408" t="s">
        <v>8</v>
      </c>
      <c r="J6" s="418" t="s">
        <v>5</v>
      </c>
      <c r="K6" s="409" t="s">
        <v>180</v>
      </c>
    </row>
    <row r="7" spans="1:12" ht="15" customHeight="1" x14ac:dyDescent="0.25">
      <c r="A7" s="387"/>
      <c r="B7" s="404"/>
      <c r="C7" s="404"/>
      <c r="D7" s="404"/>
      <c r="E7" s="404"/>
      <c r="F7" s="404"/>
      <c r="G7" s="406"/>
      <c r="H7" s="408"/>
      <c r="I7" s="408"/>
      <c r="J7" s="418"/>
      <c r="K7" s="410"/>
    </row>
    <row r="8" spans="1:12" ht="15.75" customHeight="1" thickBot="1" x14ac:dyDescent="0.3">
      <c r="A8" s="400"/>
      <c r="B8" s="12" t="s">
        <v>1</v>
      </c>
      <c r="C8" s="415" t="s">
        <v>2</v>
      </c>
      <c r="D8" s="416"/>
      <c r="E8" s="66" t="s">
        <v>3</v>
      </c>
      <c r="F8" s="102" t="s">
        <v>4</v>
      </c>
      <c r="G8" s="406"/>
      <c r="H8" s="94">
        <v>0.03</v>
      </c>
      <c r="I8" s="94">
        <v>0.1</v>
      </c>
      <c r="J8" s="209" t="s">
        <v>6</v>
      </c>
      <c r="K8" s="211" t="s">
        <v>179</v>
      </c>
    </row>
    <row r="9" spans="1:12" ht="40.799999999999997" x14ac:dyDescent="0.25">
      <c r="A9" s="36">
        <v>1</v>
      </c>
      <c r="B9" s="37" t="s">
        <v>9</v>
      </c>
      <c r="C9" s="179">
        <v>0</v>
      </c>
      <c r="D9" s="181" t="s">
        <v>30</v>
      </c>
      <c r="E9" s="40" t="s">
        <v>139</v>
      </c>
      <c r="F9" s="134" t="s">
        <v>140</v>
      </c>
      <c r="G9" s="110">
        <v>1870</v>
      </c>
      <c r="H9" s="111">
        <v>56</v>
      </c>
      <c r="I9" s="111">
        <v>187</v>
      </c>
      <c r="J9" s="135">
        <f>SUM(G9:I9)</f>
        <v>2113</v>
      </c>
      <c r="K9" s="279">
        <f>SUM(J9*20%)+J9</f>
        <v>2535.6</v>
      </c>
      <c r="L9" s="71"/>
    </row>
    <row r="10" spans="1:12" ht="31.2" thickBot="1" x14ac:dyDescent="0.3">
      <c r="A10" s="41">
        <v>2</v>
      </c>
      <c r="B10" s="42" t="s">
        <v>9</v>
      </c>
      <c r="C10" s="43">
        <v>1</v>
      </c>
      <c r="D10" s="44" t="s">
        <v>13</v>
      </c>
      <c r="E10" s="45" t="s">
        <v>141</v>
      </c>
      <c r="F10" s="11" t="s">
        <v>141</v>
      </c>
      <c r="G10" s="73">
        <v>6940</v>
      </c>
      <c r="H10" s="74">
        <v>208</v>
      </c>
      <c r="I10" s="74">
        <v>694</v>
      </c>
      <c r="J10" s="136">
        <f t="shared" ref="J10:J16" si="0">SUM(G10:I10)</f>
        <v>7842</v>
      </c>
      <c r="K10" s="276">
        <f t="shared" ref="K10:K16" si="1">SUM(J10*20%)+J10</f>
        <v>9410.4</v>
      </c>
      <c r="L10" s="71"/>
    </row>
    <row r="11" spans="1:12" ht="20.399999999999999" x14ac:dyDescent="0.25">
      <c r="A11" s="36">
        <v>3</v>
      </c>
      <c r="B11" s="42" t="s">
        <v>12</v>
      </c>
      <c r="C11" s="87">
        <v>2</v>
      </c>
      <c r="D11" s="35" t="s">
        <v>25</v>
      </c>
      <c r="E11" s="45" t="s">
        <v>142</v>
      </c>
      <c r="F11" s="11" t="s">
        <v>143</v>
      </c>
      <c r="G11" s="73">
        <v>483</v>
      </c>
      <c r="H11" s="74">
        <v>14</v>
      </c>
      <c r="I11" s="74">
        <v>48</v>
      </c>
      <c r="J11" s="136">
        <f t="shared" si="0"/>
        <v>545</v>
      </c>
      <c r="K11" s="276">
        <f t="shared" si="1"/>
        <v>654</v>
      </c>
      <c r="L11" s="71"/>
    </row>
    <row r="12" spans="1:12" ht="51.6" thickBot="1" x14ac:dyDescent="0.3">
      <c r="A12" s="41">
        <v>4</v>
      </c>
      <c r="B12" s="42" t="s">
        <v>9</v>
      </c>
      <c r="C12" s="87">
        <v>2</v>
      </c>
      <c r="D12" s="35" t="s">
        <v>25</v>
      </c>
      <c r="E12" s="45" t="s">
        <v>137</v>
      </c>
      <c r="F12" s="11" t="s">
        <v>138</v>
      </c>
      <c r="G12" s="73">
        <v>1439</v>
      </c>
      <c r="H12" s="74">
        <v>43</v>
      </c>
      <c r="I12" s="74">
        <v>144</v>
      </c>
      <c r="J12" s="136">
        <f t="shared" si="0"/>
        <v>1626</v>
      </c>
      <c r="K12" s="276">
        <f t="shared" si="1"/>
        <v>1951.2</v>
      </c>
      <c r="L12" s="71"/>
    </row>
    <row r="13" spans="1:12" ht="40.799999999999997" x14ac:dyDescent="0.25">
      <c r="A13" s="36">
        <v>5</v>
      </c>
      <c r="B13" s="57" t="s">
        <v>144</v>
      </c>
      <c r="C13" s="87">
        <v>2</v>
      </c>
      <c r="D13" s="35" t="s">
        <v>25</v>
      </c>
      <c r="E13" s="58" t="s">
        <v>145</v>
      </c>
      <c r="F13" s="59" t="s">
        <v>146</v>
      </c>
      <c r="G13" s="76">
        <v>2301</v>
      </c>
      <c r="H13" s="77">
        <v>69</v>
      </c>
      <c r="I13" s="77">
        <v>230</v>
      </c>
      <c r="J13" s="142">
        <f t="shared" si="0"/>
        <v>2600</v>
      </c>
      <c r="K13" s="276">
        <f t="shared" si="1"/>
        <v>3120</v>
      </c>
      <c r="L13" s="71"/>
    </row>
    <row r="14" spans="1:12" ht="21" thickBot="1" x14ac:dyDescent="0.3">
      <c r="A14" s="41">
        <v>6</v>
      </c>
      <c r="B14" s="57" t="s">
        <v>144</v>
      </c>
      <c r="C14" s="48">
        <v>5</v>
      </c>
      <c r="D14" s="49" t="s">
        <v>72</v>
      </c>
      <c r="E14" s="58" t="s">
        <v>147</v>
      </c>
      <c r="F14" s="59" t="s">
        <v>147</v>
      </c>
      <c r="G14" s="76">
        <v>41272</v>
      </c>
      <c r="H14" s="77">
        <v>1238</v>
      </c>
      <c r="I14" s="77">
        <v>4127</v>
      </c>
      <c r="J14" s="142">
        <f t="shared" si="0"/>
        <v>46637</v>
      </c>
      <c r="K14" s="276">
        <f t="shared" si="1"/>
        <v>55964.4</v>
      </c>
    </row>
    <row r="15" spans="1:12" ht="61.2" x14ac:dyDescent="0.25">
      <c r="A15" s="36">
        <v>7</v>
      </c>
      <c r="B15" s="57" t="s">
        <v>148</v>
      </c>
      <c r="C15" s="48">
        <v>5</v>
      </c>
      <c r="D15" s="49" t="s">
        <v>72</v>
      </c>
      <c r="E15" s="58" t="s">
        <v>17</v>
      </c>
      <c r="F15" s="59" t="s">
        <v>21</v>
      </c>
      <c r="G15" s="76">
        <v>3612</v>
      </c>
      <c r="H15" s="77">
        <v>108</v>
      </c>
      <c r="I15" s="77">
        <v>361</v>
      </c>
      <c r="J15" s="142">
        <f t="shared" si="0"/>
        <v>4081</v>
      </c>
      <c r="K15" s="276">
        <f t="shared" si="1"/>
        <v>4897.2</v>
      </c>
    </row>
    <row r="16" spans="1:12" ht="21" thickBot="1" x14ac:dyDescent="0.3">
      <c r="A16" s="41">
        <v>8</v>
      </c>
      <c r="B16" s="57" t="s">
        <v>12</v>
      </c>
      <c r="C16" s="48">
        <v>5</v>
      </c>
      <c r="D16" s="49" t="s">
        <v>72</v>
      </c>
      <c r="E16" s="58" t="s">
        <v>149</v>
      </c>
      <c r="F16" s="59" t="s">
        <v>149</v>
      </c>
      <c r="G16" s="138">
        <v>5561</v>
      </c>
      <c r="H16" s="131">
        <v>167</v>
      </c>
      <c r="I16" s="131">
        <v>556</v>
      </c>
      <c r="J16" s="143">
        <f t="shared" si="0"/>
        <v>6284</v>
      </c>
      <c r="K16" s="277">
        <f t="shared" si="1"/>
        <v>7540.8</v>
      </c>
    </row>
    <row r="17" spans="1:11" ht="15" thickBot="1" x14ac:dyDescent="0.3">
      <c r="A17" s="16"/>
      <c r="B17" s="16"/>
      <c r="C17" s="91"/>
      <c r="D17" s="91"/>
      <c r="E17" s="16"/>
      <c r="F17" s="103"/>
      <c r="G17" s="147"/>
      <c r="H17" s="147"/>
      <c r="I17" s="147"/>
      <c r="J17" s="148" t="s">
        <v>181</v>
      </c>
      <c r="K17" s="278">
        <f>K9</f>
        <v>2535.6</v>
      </c>
    </row>
    <row r="18" spans="1:11" ht="14.4" x14ac:dyDescent="0.25">
      <c r="A18" s="13"/>
      <c r="B18" s="13"/>
      <c r="C18" s="92"/>
      <c r="D18" s="92"/>
      <c r="E18" s="67"/>
      <c r="F18" s="104"/>
      <c r="G18" s="21"/>
      <c r="H18" s="21"/>
      <c r="I18" s="21"/>
      <c r="J18" s="96" t="s">
        <v>182</v>
      </c>
      <c r="K18" s="232">
        <f>K10</f>
        <v>9410.4</v>
      </c>
    </row>
    <row r="19" spans="1:11" ht="14.4" x14ac:dyDescent="0.25">
      <c r="A19" s="13"/>
      <c r="B19" s="13"/>
      <c r="C19" s="92"/>
      <c r="D19" s="92"/>
      <c r="E19" s="67"/>
      <c r="F19" s="104"/>
      <c r="G19" s="10"/>
      <c r="H19" s="14"/>
      <c r="I19" s="14"/>
      <c r="J19" s="97" t="s">
        <v>183</v>
      </c>
      <c r="K19" s="232">
        <f>SUM(K11:K13)</f>
        <v>5725.2</v>
      </c>
    </row>
    <row r="20" spans="1:11" ht="21" thickBot="1" x14ac:dyDescent="0.3">
      <c r="A20" s="13"/>
      <c r="B20" s="13"/>
      <c r="C20" s="92"/>
      <c r="D20" s="92"/>
      <c r="E20" s="67"/>
      <c r="F20" s="104"/>
      <c r="G20" s="10"/>
      <c r="H20" s="14"/>
      <c r="I20" s="14"/>
      <c r="J20" s="97" t="s">
        <v>184</v>
      </c>
      <c r="K20" s="233">
        <f>SUM(K14:K16)</f>
        <v>68402.399999999994</v>
      </c>
    </row>
    <row r="21" spans="1:11" ht="22.8" customHeight="1" thickBot="1" x14ac:dyDescent="0.3">
      <c r="A21" s="18"/>
      <c r="B21" s="17"/>
      <c r="C21" s="93"/>
      <c r="D21" s="93"/>
      <c r="E21" s="67"/>
      <c r="F21" s="104"/>
      <c r="G21" s="10"/>
      <c r="H21" s="14"/>
      <c r="I21" s="14"/>
      <c r="J21" s="98" t="s">
        <v>185</v>
      </c>
      <c r="K21" s="239">
        <f>SUM(K17:K20)</f>
        <v>86073.599999999991</v>
      </c>
    </row>
    <row r="22" spans="1:11" s="15" customFormat="1" ht="15" customHeight="1" x14ac:dyDescent="0.25">
      <c r="A22" s="67"/>
      <c r="B22" s="67"/>
      <c r="C22" s="67"/>
      <c r="D22" s="67"/>
      <c r="E22" s="67"/>
      <c r="F22" s="104"/>
      <c r="G22" s="10"/>
      <c r="H22" s="14"/>
      <c r="I22" s="14"/>
      <c r="J22" s="65"/>
    </row>
    <row r="23" spans="1:11" s="15" customFormat="1" x14ac:dyDescent="0.25">
      <c r="A23" s="67"/>
      <c r="B23" s="67"/>
      <c r="C23" s="67"/>
      <c r="D23" s="67"/>
      <c r="E23" s="67"/>
      <c r="F23" s="104"/>
      <c r="G23" s="10"/>
      <c r="H23" s="14"/>
      <c r="I23" s="14"/>
      <c r="J23" s="21"/>
    </row>
    <row r="24" spans="1:11" s="15" customFormat="1" x14ac:dyDescent="0.25">
      <c r="A24" s="67"/>
      <c r="B24" s="67"/>
      <c r="C24" s="67"/>
      <c r="D24" s="67"/>
      <c r="E24" s="67"/>
      <c r="F24" s="104"/>
      <c r="G24" s="10"/>
      <c r="H24" s="14"/>
      <c r="I24" s="14"/>
      <c r="J24" s="14"/>
    </row>
    <row r="25" spans="1:11" s="15" customFormat="1" x14ac:dyDescent="0.25">
      <c r="A25" s="67"/>
      <c r="B25" s="67"/>
      <c r="C25" s="67"/>
      <c r="D25" s="67"/>
      <c r="E25" s="67"/>
      <c r="F25" s="104"/>
      <c r="G25" s="10"/>
      <c r="H25" s="14"/>
      <c r="I25" s="14"/>
      <c r="J25" s="14"/>
    </row>
    <row r="26" spans="1:11" s="15" customFormat="1" x14ac:dyDescent="0.25">
      <c r="A26" s="67"/>
      <c r="B26" s="67"/>
      <c r="C26" s="67"/>
      <c r="D26" s="67"/>
      <c r="E26" s="67"/>
      <c r="F26" s="104"/>
      <c r="G26" s="10"/>
      <c r="H26" s="14"/>
      <c r="I26" s="14"/>
      <c r="J26" s="14"/>
    </row>
    <row r="27" spans="1:11" s="15" customFormat="1" x14ac:dyDescent="0.25">
      <c r="A27" s="67"/>
      <c r="B27" s="67"/>
      <c r="C27" s="67"/>
      <c r="D27" s="67"/>
      <c r="E27" s="67"/>
      <c r="F27" s="104"/>
      <c r="G27" s="10"/>
      <c r="H27" s="14"/>
      <c r="I27" s="14"/>
      <c r="J27" s="14"/>
    </row>
    <row r="28" spans="1:11" s="15" customFormat="1" x14ac:dyDescent="0.25">
      <c r="A28" s="67"/>
      <c r="B28" s="67"/>
      <c r="C28" s="67"/>
      <c r="D28" s="67"/>
      <c r="E28" s="67"/>
      <c r="F28" s="100"/>
      <c r="G28" s="10"/>
      <c r="H28" s="14"/>
      <c r="I28" s="14"/>
      <c r="J28" s="14"/>
    </row>
    <row r="29" spans="1:11" s="15" customFormat="1" x14ac:dyDescent="0.25">
      <c r="A29" s="67"/>
      <c r="B29" s="67"/>
      <c r="C29" s="67"/>
      <c r="D29" s="67"/>
      <c r="E29" s="67"/>
      <c r="F29" s="100"/>
      <c r="G29" s="10"/>
      <c r="H29" s="14"/>
      <c r="I29" s="14"/>
      <c r="J29" s="14"/>
    </row>
    <row r="30" spans="1:11" s="15" customFormat="1" x14ac:dyDescent="0.25">
      <c r="A30" s="67"/>
      <c r="B30" s="67"/>
      <c r="C30" s="67"/>
      <c r="D30" s="67"/>
      <c r="E30" s="67"/>
      <c r="F30" s="100"/>
      <c r="G30" s="10"/>
      <c r="H30" s="14"/>
      <c r="I30" s="14"/>
      <c r="J30" s="14"/>
    </row>
    <row r="31" spans="1:11" s="15" customFormat="1" x14ac:dyDescent="0.25">
      <c r="A31" s="67"/>
      <c r="B31" s="67"/>
      <c r="C31" s="67"/>
      <c r="D31" s="67"/>
      <c r="E31" s="67"/>
      <c r="F31" s="100"/>
      <c r="G31" s="10"/>
      <c r="H31" s="14"/>
      <c r="I31" s="14"/>
      <c r="J31" s="14"/>
    </row>
    <row r="32" spans="1:11" s="15" customFormat="1" x14ac:dyDescent="0.25">
      <c r="A32" s="67"/>
      <c r="B32" s="67"/>
      <c r="C32" s="67"/>
      <c r="D32" s="67"/>
      <c r="E32" s="67"/>
      <c r="F32" s="100"/>
      <c r="G32" s="10"/>
      <c r="H32" s="14"/>
      <c r="I32" s="14"/>
      <c r="J32" s="14"/>
    </row>
    <row r="33" spans="1:10" s="15" customFormat="1" x14ac:dyDescent="0.25">
      <c r="A33" s="67"/>
      <c r="B33" s="67"/>
      <c r="C33" s="67"/>
      <c r="D33" s="67"/>
      <c r="E33" s="1"/>
      <c r="F33" s="100"/>
      <c r="G33" s="2"/>
      <c r="H33" s="1"/>
      <c r="I33" s="1"/>
      <c r="J33" s="14"/>
    </row>
    <row r="34" spans="1:10" s="15" customFormat="1" x14ac:dyDescent="0.25">
      <c r="A34" s="67"/>
      <c r="B34" s="67"/>
      <c r="C34" s="67"/>
      <c r="D34" s="67"/>
      <c r="E34" s="1"/>
      <c r="F34" s="100"/>
      <c r="G34" s="2"/>
      <c r="H34" s="1"/>
      <c r="I34" s="1"/>
      <c r="J34" s="14"/>
    </row>
    <row r="35" spans="1:10" s="15" customFormat="1" x14ac:dyDescent="0.25">
      <c r="A35" s="67"/>
      <c r="B35" s="67"/>
      <c r="C35" s="67"/>
      <c r="D35" s="67"/>
      <c r="E35" s="1"/>
      <c r="F35" s="100"/>
      <c r="G35" s="2"/>
      <c r="H35" s="1"/>
      <c r="I35" s="1"/>
      <c r="J35" s="14"/>
    </row>
    <row r="36" spans="1:10" s="15" customFormat="1" x14ac:dyDescent="0.25">
      <c r="A36" s="67"/>
      <c r="B36" s="67"/>
      <c r="C36" s="67"/>
      <c r="D36" s="67"/>
      <c r="E36" s="1"/>
      <c r="F36" s="100"/>
      <c r="G36" s="2"/>
      <c r="H36" s="1"/>
      <c r="I36" s="1"/>
      <c r="J36" s="14"/>
    </row>
    <row r="37" spans="1:10" s="15" customFormat="1" x14ac:dyDescent="0.25">
      <c r="A37" s="67"/>
      <c r="B37" s="67"/>
      <c r="C37" s="67"/>
      <c r="D37" s="67"/>
      <c r="E37" s="1"/>
      <c r="F37" s="100"/>
      <c r="G37" s="2"/>
      <c r="H37" s="1"/>
      <c r="I37" s="1"/>
      <c r="J37" s="14"/>
    </row>
  </sheetData>
  <mergeCells count="12">
    <mergeCell ref="C1:F2"/>
    <mergeCell ref="C3:F3"/>
    <mergeCell ref="G3:H3"/>
    <mergeCell ref="A5:A8"/>
    <mergeCell ref="B5:F7"/>
    <mergeCell ref="G5:K5"/>
    <mergeCell ref="G6:G8"/>
    <mergeCell ref="H6:H7"/>
    <mergeCell ref="I6:I7"/>
    <mergeCell ref="J6:J7"/>
    <mergeCell ref="K6:K7"/>
    <mergeCell ref="C8:D8"/>
  </mergeCells>
  <pageMargins left="0.7" right="0.7" top="0.75" bottom="0.75" header="0.3" footer="0.3"/>
  <pageSetup scale="9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5641A-F14D-4C25-AAF2-DCFAE0030D17}">
  <sheetPr>
    <pageSetUpPr fitToPage="1"/>
  </sheetPr>
  <dimension ref="A1:L32"/>
  <sheetViews>
    <sheetView workbookViewId="0">
      <selection activeCell="L9" sqref="L9"/>
    </sheetView>
  </sheetViews>
  <sheetFormatPr defaultColWidth="9.109375" defaultRowHeight="13.8" x14ac:dyDescent="0.25"/>
  <cols>
    <col min="1" max="1" width="6.6640625" style="1" customWidth="1"/>
    <col min="2" max="2" width="9.109375" style="1" bestFit="1" customWidth="1"/>
    <col min="3" max="3" width="2.6640625" style="2" customWidth="1"/>
    <col min="4" max="4" width="9.44140625" style="2" customWidth="1"/>
    <col min="5" max="5" width="15.88671875" style="1" customWidth="1"/>
    <col min="6" max="6" width="35.33203125" style="100" customWidth="1"/>
    <col min="7" max="7" width="8.6640625" style="2" customWidth="1"/>
    <col min="8" max="8" width="7.6640625" style="1" customWidth="1"/>
    <col min="9" max="9" width="10.6640625" style="1" customWidth="1"/>
    <col min="10" max="10" width="16" style="1" bestFit="1" customWidth="1"/>
    <col min="11" max="11" width="12.88671875" style="3" customWidth="1"/>
    <col min="12" max="12" width="11" style="3" customWidth="1"/>
    <col min="13" max="16384" width="9.109375" style="3"/>
  </cols>
  <sheetData>
    <row r="1" spans="1:12" ht="14.25" customHeight="1" x14ac:dyDescent="0.25">
      <c r="C1" s="385" t="s">
        <v>0</v>
      </c>
      <c r="D1" s="385"/>
      <c r="E1" s="385"/>
      <c r="F1" s="385"/>
    </row>
    <row r="2" spans="1:12" x14ac:dyDescent="0.25">
      <c r="B2" s="68"/>
      <c r="C2" s="385"/>
      <c r="D2" s="385"/>
      <c r="E2" s="385"/>
      <c r="F2" s="385"/>
      <c r="G2" s="4"/>
      <c r="H2" s="68"/>
      <c r="I2" s="68"/>
    </row>
    <row r="3" spans="1:12" x14ac:dyDescent="0.25">
      <c r="C3" s="385" t="s">
        <v>27</v>
      </c>
      <c r="D3" s="385"/>
      <c r="E3" s="385"/>
      <c r="F3" s="385"/>
      <c r="G3" s="417"/>
      <c r="H3" s="417"/>
      <c r="I3" s="8"/>
      <c r="J3" s="5"/>
    </row>
    <row r="4" spans="1:12" ht="14.4" thickBot="1" x14ac:dyDescent="0.3">
      <c r="A4" s="69"/>
      <c r="F4" s="101"/>
      <c r="G4" s="7"/>
      <c r="H4" s="6"/>
      <c r="I4" s="6"/>
      <c r="J4" s="9"/>
    </row>
    <row r="5" spans="1:12" ht="15" customHeight="1" thickBot="1" x14ac:dyDescent="0.3">
      <c r="A5" s="386" t="s">
        <v>19</v>
      </c>
      <c r="B5" s="401" t="s">
        <v>28</v>
      </c>
      <c r="C5" s="401"/>
      <c r="D5" s="401"/>
      <c r="E5" s="402"/>
      <c r="F5" s="402"/>
      <c r="G5" s="424" t="s">
        <v>29</v>
      </c>
      <c r="H5" s="425"/>
      <c r="I5" s="425"/>
      <c r="J5" s="425"/>
      <c r="K5" s="425"/>
      <c r="L5" s="426"/>
    </row>
    <row r="6" spans="1:12" ht="15" customHeight="1" x14ac:dyDescent="0.25">
      <c r="A6" s="387"/>
      <c r="B6" s="403"/>
      <c r="C6" s="403"/>
      <c r="D6" s="403"/>
      <c r="E6" s="404"/>
      <c r="F6" s="404"/>
      <c r="G6" s="406" t="s">
        <v>186</v>
      </c>
      <c r="H6" s="408" t="s">
        <v>7</v>
      </c>
      <c r="I6" s="408" t="s">
        <v>8</v>
      </c>
      <c r="J6" s="418" t="s">
        <v>5</v>
      </c>
      <c r="K6" s="409" t="s">
        <v>180</v>
      </c>
      <c r="L6" s="422" t="s">
        <v>187</v>
      </c>
    </row>
    <row r="7" spans="1:12" ht="15" customHeight="1" x14ac:dyDescent="0.25">
      <c r="A7" s="387"/>
      <c r="B7" s="404"/>
      <c r="C7" s="404"/>
      <c r="D7" s="404"/>
      <c r="E7" s="404"/>
      <c r="F7" s="404"/>
      <c r="G7" s="406"/>
      <c r="H7" s="408"/>
      <c r="I7" s="408"/>
      <c r="J7" s="418"/>
      <c r="K7" s="410"/>
      <c r="L7" s="423"/>
    </row>
    <row r="8" spans="1:12" ht="15.75" customHeight="1" thickBot="1" x14ac:dyDescent="0.3">
      <c r="A8" s="400"/>
      <c r="B8" s="12" t="s">
        <v>1</v>
      </c>
      <c r="C8" s="415" t="s">
        <v>2</v>
      </c>
      <c r="D8" s="416"/>
      <c r="E8" s="66" t="s">
        <v>3</v>
      </c>
      <c r="F8" s="102" t="s">
        <v>4</v>
      </c>
      <c r="G8" s="406"/>
      <c r="H8" s="94">
        <v>0.03</v>
      </c>
      <c r="I8" s="94">
        <v>0.1</v>
      </c>
      <c r="J8" s="209" t="s">
        <v>6</v>
      </c>
      <c r="K8" s="211" t="s">
        <v>179</v>
      </c>
      <c r="L8" s="220">
        <v>0.46289999999999998</v>
      </c>
    </row>
    <row r="9" spans="1:12" ht="30.6" x14ac:dyDescent="0.25">
      <c r="A9" s="41">
        <v>1</v>
      </c>
      <c r="B9" s="32" t="s">
        <v>12</v>
      </c>
      <c r="C9" s="87">
        <v>2</v>
      </c>
      <c r="D9" s="35" t="s">
        <v>25</v>
      </c>
      <c r="E9" s="33" t="s">
        <v>31</v>
      </c>
      <c r="F9" s="33" t="s">
        <v>32</v>
      </c>
      <c r="G9" s="280">
        <v>893</v>
      </c>
      <c r="H9" s="281">
        <v>27</v>
      </c>
      <c r="I9" s="281">
        <v>89</v>
      </c>
      <c r="J9" s="282">
        <f t="shared" ref="J9:J10" si="0">SUM(G9:I9)</f>
        <v>1009</v>
      </c>
      <c r="K9" s="241">
        <f>SUM(J9*20%)+J9</f>
        <v>1210.8</v>
      </c>
      <c r="L9" s="241">
        <f>K9*L8</f>
        <v>560.47931999999992</v>
      </c>
    </row>
    <row r="10" spans="1:12" ht="31.2" thickBot="1" x14ac:dyDescent="0.3">
      <c r="A10" s="41">
        <v>2</v>
      </c>
      <c r="B10" s="32" t="s">
        <v>12</v>
      </c>
      <c r="C10" s="88">
        <v>5</v>
      </c>
      <c r="D10" s="49" t="s">
        <v>72</v>
      </c>
      <c r="E10" s="33" t="s">
        <v>33</v>
      </c>
      <c r="F10" s="34" t="s">
        <v>34</v>
      </c>
      <c r="G10" s="283">
        <v>52479</v>
      </c>
      <c r="H10" s="284">
        <v>1574</v>
      </c>
      <c r="I10" s="284">
        <v>5248</v>
      </c>
      <c r="J10" s="285">
        <f t="shared" si="0"/>
        <v>59301</v>
      </c>
      <c r="K10" s="274">
        <f>SUM(J10*20%)+J10</f>
        <v>71161.2</v>
      </c>
      <c r="L10" s="286">
        <f>K10*L8</f>
        <v>32940.519479999995</v>
      </c>
    </row>
    <row r="11" spans="1:12" ht="14.4" x14ac:dyDescent="0.25">
      <c r="A11" s="16"/>
      <c r="B11" s="16"/>
      <c r="C11" s="91"/>
      <c r="D11" s="91"/>
      <c r="E11" s="16"/>
      <c r="F11" s="103"/>
      <c r="G11" s="65"/>
      <c r="H11" s="65"/>
      <c r="I11" s="65"/>
      <c r="J11" s="234" t="s">
        <v>181</v>
      </c>
      <c r="K11" s="228">
        <v>0</v>
      </c>
      <c r="L11" s="228">
        <f>SUM(K17*L8)</f>
        <v>0</v>
      </c>
    </row>
    <row r="12" spans="1:12" ht="14.4" x14ac:dyDescent="0.25">
      <c r="A12" s="13"/>
      <c r="B12" s="13"/>
      <c r="C12" s="92"/>
      <c r="D12" s="92"/>
      <c r="E12" s="67"/>
      <c r="F12" s="104"/>
      <c r="G12" s="21"/>
      <c r="H12" s="21"/>
      <c r="I12" s="21"/>
      <c r="J12" s="235" t="s">
        <v>182</v>
      </c>
      <c r="K12" s="232">
        <v>0</v>
      </c>
      <c r="L12" s="232">
        <v>0</v>
      </c>
    </row>
    <row r="13" spans="1:12" ht="14.4" x14ac:dyDescent="0.25">
      <c r="A13" s="13"/>
      <c r="B13" s="13"/>
      <c r="C13" s="92"/>
      <c r="D13" s="92"/>
      <c r="E13" s="67"/>
      <c r="F13" s="104"/>
      <c r="G13" s="10"/>
      <c r="H13" s="14"/>
      <c r="I13" s="14"/>
      <c r="J13" s="235" t="s">
        <v>183</v>
      </c>
      <c r="K13" s="232">
        <f>K9</f>
        <v>1210.8</v>
      </c>
      <c r="L13" s="232">
        <f>K13*L8</f>
        <v>560.47931999999992</v>
      </c>
    </row>
    <row r="14" spans="1:12" ht="14.4" x14ac:dyDescent="0.25">
      <c r="A14" s="13"/>
      <c r="B14" s="13"/>
      <c r="C14" s="92"/>
      <c r="D14" s="92"/>
      <c r="E14" s="67"/>
      <c r="F14" s="104"/>
      <c r="G14" s="10"/>
      <c r="H14" s="14"/>
      <c r="I14" s="14"/>
      <c r="J14" s="235" t="s">
        <v>184</v>
      </c>
      <c r="K14" s="232">
        <f>K10</f>
        <v>71161.2</v>
      </c>
      <c r="L14" s="232">
        <f>K14*L8</f>
        <v>32940.519479999995</v>
      </c>
    </row>
    <row r="15" spans="1:12" ht="20.399999999999999" x14ac:dyDescent="0.25">
      <c r="A15" s="13"/>
      <c r="B15" s="13"/>
      <c r="C15" s="92"/>
      <c r="D15" s="92"/>
      <c r="E15" s="67"/>
      <c r="F15" s="104"/>
      <c r="G15" s="10"/>
      <c r="H15" s="14"/>
      <c r="I15" s="14"/>
      <c r="J15" s="227"/>
      <c r="K15" s="230" t="s">
        <v>190</v>
      </c>
      <c r="L15" s="230" t="s">
        <v>189</v>
      </c>
    </row>
    <row r="16" spans="1:12" ht="22.8" customHeight="1" thickBot="1" x14ac:dyDescent="0.3">
      <c r="A16" s="18"/>
      <c r="B16" s="17"/>
      <c r="C16" s="93"/>
      <c r="D16" s="93"/>
      <c r="E16" s="67"/>
      <c r="F16" s="104"/>
      <c r="G16" s="10"/>
      <c r="H16" s="14"/>
      <c r="I16" s="14"/>
      <c r="J16" s="269" t="s">
        <v>185</v>
      </c>
      <c r="K16" s="275">
        <f>SUM(K11:K14)</f>
        <v>72372</v>
      </c>
      <c r="L16" s="275">
        <f>SUM(L11:L14)</f>
        <v>33500.998799999994</v>
      </c>
    </row>
    <row r="17" spans="1:12" s="15" customFormat="1" ht="15" customHeight="1" x14ac:dyDescent="0.25">
      <c r="A17" s="67"/>
      <c r="B17" s="67"/>
      <c r="C17" s="67"/>
      <c r="D17" s="67"/>
      <c r="E17" s="67"/>
      <c r="F17" s="104"/>
      <c r="G17" s="10"/>
      <c r="H17" s="14"/>
      <c r="I17" s="14"/>
      <c r="J17" s="147"/>
    </row>
    <row r="18" spans="1:12" s="15" customFormat="1" x14ac:dyDescent="0.25">
      <c r="A18" s="67"/>
      <c r="B18" s="67"/>
      <c r="C18" s="67"/>
      <c r="D18" s="67"/>
      <c r="E18" s="67"/>
      <c r="F18" s="104"/>
      <c r="G18" s="10"/>
      <c r="H18" s="14"/>
      <c r="I18" s="14"/>
      <c r="J18" s="21"/>
    </row>
    <row r="19" spans="1:12" s="15" customFormat="1" x14ac:dyDescent="0.25">
      <c r="A19" s="67"/>
      <c r="B19" s="67"/>
      <c r="C19" s="67"/>
      <c r="D19" s="67"/>
      <c r="E19" s="67"/>
      <c r="F19" s="104"/>
      <c r="G19" s="10"/>
      <c r="H19" s="14"/>
      <c r="I19" s="14"/>
      <c r="J19" s="14"/>
    </row>
    <row r="20" spans="1:12" s="15" customFormat="1" x14ac:dyDescent="0.25">
      <c r="A20" s="67"/>
      <c r="B20" s="67"/>
      <c r="C20" s="67"/>
      <c r="D20" s="67"/>
      <c r="E20" s="67"/>
      <c r="F20" s="104"/>
      <c r="G20" s="10"/>
      <c r="H20" s="14"/>
      <c r="I20" s="14"/>
      <c r="J20" s="14"/>
    </row>
    <row r="21" spans="1:12" s="15" customFormat="1" x14ac:dyDescent="0.25">
      <c r="A21" s="67"/>
      <c r="B21" s="67"/>
      <c r="C21" s="67"/>
      <c r="D21" s="67"/>
      <c r="E21" s="67"/>
      <c r="F21" s="104"/>
      <c r="G21" s="10"/>
      <c r="H21" s="14"/>
      <c r="I21" s="14"/>
      <c r="J21" s="14"/>
    </row>
    <row r="22" spans="1:12" s="15" customFormat="1" x14ac:dyDescent="0.25">
      <c r="A22" s="67"/>
      <c r="B22" s="67"/>
      <c r="C22" s="67"/>
      <c r="D22" s="67"/>
      <c r="E22" s="67"/>
      <c r="F22" s="104"/>
      <c r="G22" s="10"/>
      <c r="H22" s="14"/>
      <c r="I22" s="14"/>
      <c r="J22" s="14"/>
    </row>
    <row r="23" spans="1:12" s="15" customFormat="1" x14ac:dyDescent="0.25">
      <c r="A23" s="67"/>
      <c r="B23" s="67"/>
      <c r="C23" s="67"/>
      <c r="D23" s="67"/>
      <c r="E23" s="67"/>
      <c r="F23" s="100"/>
      <c r="G23" s="10"/>
      <c r="H23" s="14"/>
      <c r="I23" s="14"/>
      <c r="J23" s="14"/>
    </row>
    <row r="24" spans="1:12" s="15" customFormat="1" x14ac:dyDescent="0.25">
      <c r="A24" s="67"/>
      <c r="B24" s="67"/>
      <c r="C24" s="67"/>
      <c r="D24" s="67"/>
      <c r="E24" s="67"/>
      <c r="F24" s="100"/>
      <c r="G24" s="10"/>
      <c r="H24" s="14"/>
      <c r="I24" s="14"/>
      <c r="J24" s="14"/>
    </row>
    <row r="25" spans="1:12" s="15" customFormat="1" x14ac:dyDescent="0.25">
      <c r="A25" s="67"/>
      <c r="B25" s="67"/>
      <c r="C25" s="67"/>
      <c r="D25" s="67"/>
      <c r="E25" s="67"/>
      <c r="F25" s="100"/>
      <c r="G25" s="10"/>
      <c r="H25" s="14"/>
      <c r="I25" s="14"/>
      <c r="J25" s="14"/>
    </row>
    <row r="26" spans="1:12" s="15" customFormat="1" x14ac:dyDescent="0.25">
      <c r="A26" s="67"/>
      <c r="B26" s="67"/>
      <c r="C26" s="67"/>
      <c r="D26" s="67"/>
      <c r="E26" s="67"/>
      <c r="F26" s="100"/>
      <c r="G26" s="10"/>
      <c r="H26" s="14"/>
      <c r="I26" s="14"/>
      <c r="J26" s="14"/>
    </row>
    <row r="27" spans="1:12" s="15" customFormat="1" x14ac:dyDescent="0.25">
      <c r="A27" s="67"/>
      <c r="B27" s="67"/>
      <c r="C27" s="67"/>
      <c r="D27" s="67"/>
      <c r="E27" s="67"/>
      <c r="F27" s="100"/>
      <c r="G27" s="10"/>
      <c r="H27" s="14"/>
      <c r="I27" s="14"/>
      <c r="J27" s="14"/>
      <c r="L27" s="3"/>
    </row>
    <row r="28" spans="1:12" s="15" customFormat="1" x14ac:dyDescent="0.25">
      <c r="A28" s="67"/>
      <c r="B28" s="67"/>
      <c r="C28" s="67"/>
      <c r="D28" s="67"/>
      <c r="E28" s="1"/>
      <c r="F28" s="100"/>
      <c r="G28" s="2"/>
      <c r="H28" s="1"/>
      <c r="I28" s="1"/>
      <c r="J28" s="14"/>
      <c r="L28" s="3"/>
    </row>
    <row r="29" spans="1:12" s="15" customFormat="1" x14ac:dyDescent="0.25">
      <c r="A29" s="67"/>
      <c r="B29" s="67"/>
      <c r="C29" s="67"/>
      <c r="D29" s="67"/>
      <c r="E29" s="1"/>
      <c r="F29" s="100"/>
      <c r="G29" s="2"/>
      <c r="H29" s="1"/>
      <c r="I29" s="1"/>
      <c r="J29" s="14"/>
      <c r="L29" s="3"/>
    </row>
    <row r="30" spans="1:12" s="15" customFormat="1" x14ac:dyDescent="0.25">
      <c r="A30" s="67"/>
      <c r="B30" s="67"/>
      <c r="C30" s="67"/>
      <c r="D30" s="67"/>
      <c r="E30" s="1"/>
      <c r="F30" s="100"/>
      <c r="G30" s="2"/>
      <c r="H30" s="1"/>
      <c r="I30" s="1"/>
      <c r="J30" s="14"/>
      <c r="L30" s="3"/>
    </row>
    <row r="31" spans="1:12" s="15" customFormat="1" x14ac:dyDescent="0.25">
      <c r="A31" s="67"/>
      <c r="B31" s="67"/>
      <c r="C31" s="67"/>
      <c r="D31" s="67"/>
      <c r="E31" s="1"/>
      <c r="F31" s="100"/>
      <c r="G31" s="2"/>
      <c r="H31" s="1"/>
      <c r="I31" s="1"/>
      <c r="J31" s="14"/>
      <c r="L31" s="3"/>
    </row>
    <row r="32" spans="1:12" s="15" customFormat="1" x14ac:dyDescent="0.25">
      <c r="A32" s="67"/>
      <c r="B32" s="67"/>
      <c r="C32" s="67"/>
      <c r="D32" s="67"/>
      <c r="E32" s="1"/>
      <c r="F32" s="100"/>
      <c r="G32" s="2"/>
      <c r="H32" s="1"/>
      <c r="I32" s="1"/>
      <c r="J32" s="14"/>
      <c r="L32" s="3"/>
    </row>
  </sheetData>
  <mergeCells count="13">
    <mergeCell ref="K6:K7"/>
    <mergeCell ref="C8:D8"/>
    <mergeCell ref="L6:L7"/>
    <mergeCell ref="G5:L5"/>
    <mergeCell ref="C1:F2"/>
    <mergeCell ref="C3:F3"/>
    <mergeCell ref="G3:H3"/>
    <mergeCell ref="J6:J7"/>
    <mergeCell ref="A5:A8"/>
    <mergeCell ref="B5:F7"/>
    <mergeCell ref="G6:G8"/>
    <mergeCell ref="H6:H7"/>
    <mergeCell ref="I6:I7"/>
  </mergeCells>
  <pageMargins left="0.7" right="0.7" top="0.75" bottom="0.75" header="0.3" footer="0.3"/>
  <pageSetup scale="8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7BAAD-A689-461F-ACE6-EF107FC167A4}">
  <sheetPr>
    <pageSetUpPr fitToPage="1"/>
  </sheetPr>
  <dimension ref="A1:K30"/>
  <sheetViews>
    <sheetView workbookViewId="0">
      <selection activeCell="J25" sqref="J25"/>
    </sheetView>
  </sheetViews>
  <sheetFormatPr defaultColWidth="9.109375" defaultRowHeight="13.8" x14ac:dyDescent="0.25"/>
  <cols>
    <col min="1" max="1" width="6.6640625" style="1" customWidth="1"/>
    <col min="2" max="2" width="11.44140625" style="1" customWidth="1"/>
    <col min="3" max="3" width="2.6640625" style="2" customWidth="1"/>
    <col min="4" max="4" width="9.44140625" style="2" customWidth="1"/>
    <col min="5" max="5" width="20.6640625" style="1" customWidth="1"/>
    <col min="6" max="6" width="20.6640625" style="100" customWidth="1"/>
    <col min="7" max="7" width="8.6640625" style="2" customWidth="1"/>
    <col min="8" max="8" width="7.6640625" style="1" customWidth="1"/>
    <col min="9" max="9" width="10.6640625" style="1" customWidth="1"/>
    <col min="10" max="10" width="16" style="1" bestFit="1" customWidth="1"/>
    <col min="11" max="11" width="12.88671875" style="3" customWidth="1"/>
    <col min="12" max="16384" width="9.109375" style="3"/>
  </cols>
  <sheetData>
    <row r="1" spans="1:11" ht="14.25" customHeight="1" x14ac:dyDescent="0.25">
      <c r="C1" s="385" t="s">
        <v>0</v>
      </c>
      <c r="D1" s="385"/>
      <c r="E1" s="385"/>
      <c r="F1" s="385"/>
    </row>
    <row r="2" spans="1:11" x14ac:dyDescent="0.25">
      <c r="B2" s="68"/>
      <c r="C2" s="385"/>
      <c r="D2" s="385"/>
      <c r="E2" s="385"/>
      <c r="F2" s="385"/>
      <c r="G2" s="4"/>
      <c r="H2" s="68"/>
      <c r="I2" s="68"/>
    </row>
    <row r="3" spans="1:11" x14ac:dyDescent="0.25">
      <c r="C3" s="385" t="s">
        <v>167</v>
      </c>
      <c r="D3" s="385"/>
      <c r="E3" s="385"/>
      <c r="F3" s="385"/>
      <c r="G3" s="417"/>
      <c r="H3" s="417"/>
      <c r="I3" s="8"/>
      <c r="J3" s="5"/>
    </row>
    <row r="4" spans="1:11" ht="14.4" thickBot="1" x14ac:dyDescent="0.3">
      <c r="A4" s="69"/>
      <c r="F4" s="101"/>
      <c r="G4" s="7"/>
      <c r="H4" s="6"/>
      <c r="I4" s="6"/>
      <c r="J4" s="9"/>
    </row>
    <row r="5" spans="1:11" ht="15" customHeight="1" thickBot="1" x14ac:dyDescent="0.3">
      <c r="A5" s="386" t="s">
        <v>19</v>
      </c>
      <c r="B5" s="401" t="s">
        <v>28</v>
      </c>
      <c r="C5" s="401"/>
      <c r="D5" s="401"/>
      <c r="E5" s="402"/>
      <c r="F5" s="402"/>
      <c r="G5" s="382" t="s">
        <v>29</v>
      </c>
      <c r="H5" s="383"/>
      <c r="I5" s="383"/>
      <c r="J5" s="383"/>
      <c r="K5" s="384"/>
    </row>
    <row r="6" spans="1:11" ht="15" customHeight="1" x14ac:dyDescent="0.25">
      <c r="A6" s="387"/>
      <c r="B6" s="403"/>
      <c r="C6" s="403"/>
      <c r="D6" s="403"/>
      <c r="E6" s="404"/>
      <c r="F6" s="404"/>
      <c r="G6" s="406" t="s">
        <v>186</v>
      </c>
      <c r="H6" s="408" t="s">
        <v>7</v>
      </c>
      <c r="I6" s="408" t="s">
        <v>8</v>
      </c>
      <c r="J6" s="414" t="s">
        <v>5</v>
      </c>
      <c r="K6" s="409" t="s">
        <v>180</v>
      </c>
    </row>
    <row r="7" spans="1:11" ht="15" customHeight="1" x14ac:dyDescent="0.25">
      <c r="A7" s="387"/>
      <c r="B7" s="404"/>
      <c r="C7" s="404"/>
      <c r="D7" s="404"/>
      <c r="E7" s="404"/>
      <c r="F7" s="404"/>
      <c r="G7" s="406"/>
      <c r="H7" s="408"/>
      <c r="I7" s="408"/>
      <c r="J7" s="414"/>
      <c r="K7" s="410"/>
    </row>
    <row r="8" spans="1:11" ht="15.75" customHeight="1" thickBot="1" x14ac:dyDescent="0.3">
      <c r="A8" s="400"/>
      <c r="B8" s="12" t="s">
        <v>1</v>
      </c>
      <c r="C8" s="415" t="s">
        <v>2</v>
      </c>
      <c r="D8" s="416"/>
      <c r="E8" s="66" t="s">
        <v>3</v>
      </c>
      <c r="F8" s="102" t="s">
        <v>4</v>
      </c>
      <c r="G8" s="406"/>
      <c r="H8" s="94">
        <v>0.03</v>
      </c>
      <c r="I8" s="94">
        <v>0.1</v>
      </c>
      <c r="J8" s="14" t="s">
        <v>6</v>
      </c>
      <c r="K8" s="211" t="s">
        <v>179</v>
      </c>
    </row>
    <row r="9" spans="1:11" ht="72" thickBot="1" x14ac:dyDescent="0.3">
      <c r="A9" s="41">
        <v>1</v>
      </c>
      <c r="B9" s="57" t="s">
        <v>9</v>
      </c>
      <c r="C9" s="43">
        <v>1</v>
      </c>
      <c r="D9" s="44" t="s">
        <v>13</v>
      </c>
      <c r="E9" s="58" t="s">
        <v>90</v>
      </c>
      <c r="F9" s="287" t="s">
        <v>168</v>
      </c>
      <c r="G9" s="288">
        <v>9781</v>
      </c>
      <c r="H9" s="156">
        <v>293</v>
      </c>
      <c r="I9" s="156">
        <v>978</v>
      </c>
      <c r="J9" s="289">
        <f>SUM(G9:I9)</f>
        <v>11052</v>
      </c>
      <c r="K9" s="290">
        <f>SUM(J9*20%)+J9</f>
        <v>13262.4</v>
      </c>
    </row>
    <row r="10" spans="1:11" ht="14.4" x14ac:dyDescent="0.25">
      <c r="A10" s="16"/>
      <c r="B10" s="16"/>
      <c r="C10" s="91"/>
      <c r="D10" s="91"/>
      <c r="E10" s="16"/>
      <c r="F10" s="103"/>
      <c r="G10" s="147"/>
      <c r="H10" s="147"/>
      <c r="I10" s="147"/>
      <c r="J10" s="234" t="s">
        <v>181</v>
      </c>
      <c r="K10" s="228">
        <v>0</v>
      </c>
    </row>
    <row r="11" spans="1:11" ht="14.4" x14ac:dyDescent="0.25">
      <c r="A11" s="13"/>
      <c r="B11" s="13"/>
      <c r="C11" s="92"/>
      <c r="D11" s="92"/>
      <c r="E11" s="67"/>
      <c r="F11" s="104"/>
      <c r="G11" s="21"/>
      <c r="H11" s="21"/>
      <c r="I11" s="21"/>
      <c r="J11" s="235" t="s">
        <v>182</v>
      </c>
      <c r="K11" s="232">
        <f>K9</f>
        <v>13262.4</v>
      </c>
    </row>
    <row r="12" spans="1:11" ht="14.4" x14ac:dyDescent="0.25">
      <c r="A12" s="13"/>
      <c r="B12" s="13"/>
      <c r="C12" s="92"/>
      <c r="D12" s="92"/>
      <c r="E12" s="67"/>
      <c r="F12" s="104"/>
      <c r="G12" s="10"/>
      <c r="H12" s="14"/>
      <c r="I12" s="14"/>
      <c r="J12" s="235" t="s">
        <v>183</v>
      </c>
      <c r="K12" s="232">
        <v>0</v>
      </c>
    </row>
    <row r="13" spans="1:11" ht="14.4" x14ac:dyDescent="0.25">
      <c r="A13" s="13"/>
      <c r="B13" s="13"/>
      <c r="C13" s="92"/>
      <c r="D13" s="92"/>
      <c r="E13" s="67"/>
      <c r="F13" s="104"/>
      <c r="G13" s="10"/>
      <c r="H13" s="14"/>
      <c r="I13" s="14"/>
      <c r="J13" s="235" t="s">
        <v>184</v>
      </c>
      <c r="K13" s="232">
        <v>0</v>
      </c>
    </row>
    <row r="14" spans="1:11" ht="22.8" customHeight="1" thickBot="1" x14ac:dyDescent="0.3">
      <c r="A14" s="18"/>
      <c r="B14" s="17"/>
      <c r="C14" s="93"/>
      <c r="D14" s="93"/>
      <c r="E14" s="67"/>
      <c r="F14" s="104"/>
      <c r="G14" s="10"/>
      <c r="H14" s="14"/>
      <c r="I14" s="14"/>
      <c r="J14" s="269" t="s">
        <v>185</v>
      </c>
      <c r="K14" s="275">
        <f>SUM(K10:K13)</f>
        <v>13262.4</v>
      </c>
    </row>
    <row r="15" spans="1:11" s="15" customFormat="1" ht="15" customHeight="1" x14ac:dyDescent="0.25">
      <c r="A15" s="67"/>
      <c r="B15" s="67"/>
      <c r="C15" s="67"/>
      <c r="D15" s="67"/>
      <c r="E15" s="67"/>
      <c r="F15" s="104"/>
      <c r="G15" s="10"/>
      <c r="H15" s="14"/>
      <c r="I15" s="14"/>
      <c r="J15" s="147"/>
    </row>
    <row r="16" spans="1:11" s="15" customFormat="1" x14ac:dyDescent="0.25">
      <c r="A16" s="67"/>
      <c r="B16" s="67"/>
      <c r="C16" s="67"/>
      <c r="D16" s="67"/>
      <c r="E16" s="67"/>
      <c r="F16" s="104"/>
      <c r="G16" s="10"/>
      <c r="H16" s="14"/>
      <c r="I16" s="14"/>
      <c r="J16" s="21"/>
    </row>
    <row r="17" spans="1:10" s="15" customFormat="1" x14ac:dyDescent="0.25">
      <c r="A17" s="67"/>
      <c r="B17" s="67"/>
      <c r="C17" s="67"/>
      <c r="D17" s="67"/>
      <c r="E17" s="67"/>
      <c r="F17" s="104"/>
      <c r="G17" s="10"/>
      <c r="H17" s="14"/>
      <c r="I17" s="14"/>
      <c r="J17" s="14"/>
    </row>
    <row r="18" spans="1:10" s="15" customFormat="1" x14ac:dyDescent="0.25">
      <c r="A18" s="67"/>
      <c r="B18" s="67"/>
      <c r="C18" s="67"/>
      <c r="D18" s="67"/>
      <c r="E18" s="67"/>
      <c r="F18" s="104"/>
      <c r="G18" s="10"/>
      <c r="H18" s="14"/>
      <c r="I18" s="14"/>
      <c r="J18" s="14"/>
    </row>
    <row r="19" spans="1:10" s="15" customFormat="1" x14ac:dyDescent="0.25">
      <c r="A19" s="67"/>
      <c r="B19" s="67"/>
      <c r="C19" s="67"/>
      <c r="D19" s="67"/>
      <c r="E19" s="67"/>
      <c r="F19" s="104"/>
      <c r="G19" s="10"/>
      <c r="H19" s="14"/>
      <c r="I19" s="14"/>
      <c r="J19" s="14"/>
    </row>
    <row r="20" spans="1:10" s="15" customFormat="1" x14ac:dyDescent="0.25">
      <c r="A20" s="67"/>
      <c r="B20" s="67"/>
      <c r="C20" s="67"/>
      <c r="D20" s="67"/>
      <c r="E20" s="67"/>
      <c r="F20" s="104"/>
      <c r="G20" s="10"/>
      <c r="H20" s="14"/>
      <c r="I20" s="14"/>
      <c r="J20" s="14"/>
    </row>
    <row r="21" spans="1:10" s="15" customFormat="1" x14ac:dyDescent="0.25">
      <c r="A21" s="67"/>
      <c r="B21" s="67"/>
      <c r="C21" s="67"/>
      <c r="D21" s="67"/>
      <c r="E21" s="67"/>
      <c r="F21" s="100"/>
      <c r="G21" s="10"/>
      <c r="H21" s="14"/>
      <c r="I21" s="14"/>
      <c r="J21" s="14"/>
    </row>
    <row r="22" spans="1:10" s="15" customFormat="1" x14ac:dyDescent="0.25">
      <c r="A22" s="67"/>
      <c r="B22" s="67"/>
      <c r="C22" s="67"/>
      <c r="D22" s="67"/>
      <c r="E22" s="67"/>
      <c r="F22" s="100"/>
      <c r="G22" s="10"/>
      <c r="H22" s="14"/>
      <c r="I22" s="14"/>
      <c r="J22" s="14"/>
    </row>
    <row r="23" spans="1:10" s="15" customFormat="1" x14ac:dyDescent="0.25">
      <c r="A23" s="67"/>
      <c r="B23" s="67"/>
      <c r="C23" s="67"/>
      <c r="D23" s="67"/>
      <c r="E23" s="67"/>
      <c r="F23" s="100"/>
      <c r="G23" s="10"/>
      <c r="H23" s="14"/>
      <c r="I23" s="14"/>
      <c r="J23" s="14"/>
    </row>
    <row r="24" spans="1:10" s="15" customFormat="1" x14ac:dyDescent="0.25">
      <c r="A24" s="67"/>
      <c r="B24" s="67"/>
      <c r="C24" s="67"/>
      <c r="D24" s="67"/>
      <c r="E24" s="67"/>
      <c r="F24" s="100"/>
      <c r="G24" s="10"/>
      <c r="H24" s="14"/>
      <c r="I24" s="14"/>
      <c r="J24" s="14"/>
    </row>
    <row r="25" spans="1:10" s="15" customFormat="1" x14ac:dyDescent="0.25">
      <c r="A25" s="67"/>
      <c r="B25" s="67"/>
      <c r="C25" s="67"/>
      <c r="D25" s="67"/>
      <c r="E25" s="67"/>
      <c r="F25" s="100"/>
      <c r="G25" s="10"/>
      <c r="H25" s="14"/>
      <c r="I25" s="14"/>
      <c r="J25" s="14"/>
    </row>
    <row r="26" spans="1:10" s="15" customFormat="1" x14ac:dyDescent="0.25">
      <c r="A26" s="67"/>
      <c r="B26" s="67"/>
      <c r="C26" s="67"/>
      <c r="D26" s="67"/>
      <c r="E26" s="1"/>
      <c r="F26" s="100"/>
      <c r="G26" s="2"/>
      <c r="H26" s="1"/>
      <c r="I26" s="1"/>
      <c r="J26" s="14"/>
    </row>
    <row r="27" spans="1:10" s="15" customFormat="1" x14ac:dyDescent="0.25">
      <c r="A27" s="67"/>
      <c r="B27" s="67"/>
      <c r="C27" s="67"/>
      <c r="D27" s="67"/>
      <c r="E27" s="1"/>
      <c r="F27" s="100"/>
      <c r="G27" s="2"/>
      <c r="H27" s="1"/>
      <c r="I27" s="1"/>
      <c r="J27" s="14"/>
    </row>
    <row r="28" spans="1:10" s="15" customFormat="1" x14ac:dyDescent="0.25">
      <c r="A28" s="67"/>
      <c r="B28" s="67"/>
      <c r="C28" s="67"/>
      <c r="D28" s="67"/>
      <c r="E28" s="1"/>
      <c r="F28" s="100"/>
      <c r="G28" s="2"/>
      <c r="H28" s="1"/>
      <c r="I28" s="1"/>
      <c r="J28" s="14"/>
    </row>
    <row r="29" spans="1:10" s="15" customFormat="1" x14ac:dyDescent="0.25">
      <c r="A29" s="67"/>
      <c r="B29" s="67"/>
      <c r="C29" s="67"/>
      <c r="D29" s="67"/>
      <c r="E29" s="1"/>
      <c r="F29" s="100"/>
      <c r="G29" s="2"/>
      <c r="H29" s="1"/>
      <c r="I29" s="1"/>
      <c r="J29" s="14"/>
    </row>
    <row r="30" spans="1:10" s="15" customFormat="1" x14ac:dyDescent="0.25">
      <c r="A30" s="67"/>
      <c r="B30" s="67"/>
      <c r="C30" s="67"/>
      <c r="D30" s="67"/>
      <c r="E30" s="1"/>
      <c r="F30" s="100"/>
      <c r="G30" s="2"/>
      <c r="H30" s="1"/>
      <c r="I30" s="1"/>
      <c r="J30" s="14"/>
    </row>
  </sheetData>
  <mergeCells count="12">
    <mergeCell ref="C1:F2"/>
    <mergeCell ref="C3:F3"/>
    <mergeCell ref="G3:H3"/>
    <mergeCell ref="A5:A8"/>
    <mergeCell ref="B5:F7"/>
    <mergeCell ref="G5:K5"/>
    <mergeCell ref="G6:G8"/>
    <mergeCell ref="H6:H7"/>
    <mergeCell ref="I6:I7"/>
    <mergeCell ref="J6:J7"/>
    <mergeCell ref="K6:K7"/>
    <mergeCell ref="C8:D8"/>
  </mergeCells>
  <pageMargins left="0.7" right="0.7" top="0.75" bottom="0.75" header="0.3" footer="0.3"/>
  <pageSetup scale="9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AADE-B9FE-4BDC-B8E8-9F89F6317CB9}">
  <sheetPr>
    <pageSetUpPr fitToPage="1"/>
  </sheetPr>
  <dimension ref="A1:L34"/>
  <sheetViews>
    <sheetView topLeftCell="A4" workbookViewId="0">
      <selection activeCell="B9" sqref="B9:L10"/>
    </sheetView>
  </sheetViews>
  <sheetFormatPr defaultColWidth="9.109375" defaultRowHeight="13.8" x14ac:dyDescent="0.25"/>
  <cols>
    <col min="1" max="1" width="6.6640625" style="1" customWidth="1"/>
    <col min="2" max="2" width="10.5546875" style="1" customWidth="1"/>
    <col min="3" max="3" width="2.6640625" style="2" customWidth="1"/>
    <col min="4" max="4" width="8.6640625" style="2" customWidth="1"/>
    <col min="5" max="5" width="14.88671875" style="1" customWidth="1"/>
    <col min="6" max="6" width="27.6640625" style="100" customWidth="1"/>
    <col min="7" max="7" width="8.6640625" style="2" customWidth="1"/>
    <col min="8" max="8" width="7.6640625" style="1" customWidth="1"/>
    <col min="9" max="9" width="10.6640625" style="1" customWidth="1"/>
    <col min="10" max="10" width="16" style="1" bestFit="1" customWidth="1"/>
    <col min="11" max="11" width="12.88671875" style="3" customWidth="1"/>
    <col min="12" max="12" width="11" style="3" customWidth="1"/>
    <col min="13" max="16384" width="9.109375" style="3"/>
  </cols>
  <sheetData>
    <row r="1" spans="1:12" ht="14.25" customHeight="1" x14ac:dyDescent="0.25">
      <c r="C1" s="385" t="s">
        <v>0</v>
      </c>
      <c r="D1" s="385"/>
      <c r="E1" s="385"/>
      <c r="F1" s="385"/>
    </row>
    <row r="2" spans="1:12" x14ac:dyDescent="0.25">
      <c r="B2" s="68"/>
      <c r="C2" s="385"/>
      <c r="D2" s="385"/>
      <c r="E2" s="385"/>
      <c r="F2" s="385"/>
      <c r="G2" s="4"/>
      <c r="H2" s="68"/>
      <c r="I2" s="68"/>
    </row>
    <row r="3" spans="1:12" x14ac:dyDescent="0.25">
      <c r="C3" s="385" t="s">
        <v>128</v>
      </c>
      <c r="D3" s="385"/>
      <c r="E3" s="385"/>
      <c r="F3" s="385"/>
      <c r="G3" s="417"/>
      <c r="H3" s="417"/>
      <c r="I3" s="8"/>
      <c r="J3" s="5"/>
    </row>
    <row r="4" spans="1:12" ht="14.4" thickBot="1" x14ac:dyDescent="0.3">
      <c r="A4" s="69"/>
      <c r="F4" s="101"/>
      <c r="G4" s="7"/>
      <c r="H4" s="6"/>
      <c r="I4" s="6"/>
      <c r="J4" s="9"/>
    </row>
    <row r="5" spans="1:12" ht="15" customHeight="1" thickBot="1" x14ac:dyDescent="0.3">
      <c r="A5" s="386" t="s">
        <v>19</v>
      </c>
      <c r="B5" s="401" t="s">
        <v>28</v>
      </c>
      <c r="C5" s="401"/>
      <c r="D5" s="401"/>
      <c r="E5" s="402"/>
      <c r="F5" s="402"/>
      <c r="G5" s="382" t="s">
        <v>29</v>
      </c>
      <c r="H5" s="383"/>
      <c r="I5" s="383"/>
      <c r="J5" s="383"/>
      <c r="K5" s="383"/>
      <c r="L5" s="384"/>
    </row>
    <row r="6" spans="1:12" ht="15" customHeight="1" x14ac:dyDescent="0.25">
      <c r="A6" s="387"/>
      <c r="B6" s="403"/>
      <c r="C6" s="403"/>
      <c r="D6" s="403"/>
      <c r="E6" s="404"/>
      <c r="F6" s="404"/>
      <c r="G6" s="406" t="s">
        <v>186</v>
      </c>
      <c r="H6" s="408" t="s">
        <v>7</v>
      </c>
      <c r="I6" s="408" t="s">
        <v>8</v>
      </c>
      <c r="J6" s="414" t="s">
        <v>5</v>
      </c>
      <c r="K6" s="409" t="s">
        <v>180</v>
      </c>
      <c r="L6" s="422" t="s">
        <v>187</v>
      </c>
    </row>
    <row r="7" spans="1:12" ht="15" customHeight="1" thickBot="1" x14ac:dyDescent="0.3">
      <c r="A7" s="387"/>
      <c r="B7" s="404"/>
      <c r="C7" s="404"/>
      <c r="D7" s="404"/>
      <c r="E7" s="404"/>
      <c r="F7" s="404"/>
      <c r="G7" s="406"/>
      <c r="H7" s="408"/>
      <c r="I7" s="408"/>
      <c r="J7" s="414"/>
      <c r="K7" s="410"/>
      <c r="L7" s="423"/>
    </row>
    <row r="8" spans="1:12" ht="15.75" customHeight="1" thickBot="1" x14ac:dyDescent="0.3">
      <c r="A8" s="400"/>
      <c r="B8" s="12" t="s">
        <v>1</v>
      </c>
      <c r="C8" s="415" t="s">
        <v>2</v>
      </c>
      <c r="D8" s="433"/>
      <c r="E8" s="95" t="s">
        <v>3</v>
      </c>
      <c r="F8" s="146" t="s">
        <v>4</v>
      </c>
      <c r="G8" s="406"/>
      <c r="H8" s="94">
        <v>0.03</v>
      </c>
      <c r="I8" s="94">
        <v>0.1</v>
      </c>
      <c r="J8" s="14" t="s">
        <v>6</v>
      </c>
      <c r="K8" s="291" t="s">
        <v>179</v>
      </c>
      <c r="L8" s="292">
        <v>0.23180000000000001</v>
      </c>
    </row>
    <row r="9" spans="1:12" ht="82.2" thickBot="1" x14ac:dyDescent="0.3">
      <c r="A9" s="41">
        <v>1</v>
      </c>
      <c r="B9" s="42" t="s">
        <v>11</v>
      </c>
      <c r="C9" s="182">
        <v>0</v>
      </c>
      <c r="D9" s="183" t="s">
        <v>30</v>
      </c>
      <c r="E9" s="45" t="s">
        <v>129</v>
      </c>
      <c r="F9" s="45" t="s">
        <v>130</v>
      </c>
      <c r="G9" s="110">
        <v>2007</v>
      </c>
      <c r="H9" s="111">
        <v>60</v>
      </c>
      <c r="I9" s="111">
        <v>201</v>
      </c>
      <c r="J9" s="144">
        <f>SUM(G9:I9)</f>
        <v>2268</v>
      </c>
      <c r="K9" s="279">
        <f>SUM(J9*20%)+J9</f>
        <v>2721.6</v>
      </c>
      <c r="L9" s="293">
        <f>K9*L8</f>
        <v>630.86688000000004</v>
      </c>
    </row>
    <row r="10" spans="1:12" ht="92.4" thickBot="1" x14ac:dyDescent="0.3">
      <c r="A10" s="41">
        <v>2</v>
      </c>
      <c r="B10" s="42" t="s">
        <v>11</v>
      </c>
      <c r="C10" s="182">
        <v>0</v>
      </c>
      <c r="D10" s="183" t="s">
        <v>30</v>
      </c>
      <c r="E10" s="45" t="s">
        <v>131</v>
      </c>
      <c r="F10" s="45" t="s">
        <v>132</v>
      </c>
      <c r="G10" s="73">
        <v>0</v>
      </c>
      <c r="H10" s="74">
        <v>0</v>
      </c>
      <c r="I10" s="74">
        <v>0</v>
      </c>
      <c r="J10" s="75">
        <f>SUM(G10:I10)</f>
        <v>0</v>
      </c>
      <c r="K10" s="279">
        <v>25000</v>
      </c>
      <c r="L10" s="293">
        <f>K10*L8</f>
        <v>5795</v>
      </c>
    </row>
    <row r="11" spans="1:12" ht="41.4" thickBot="1" x14ac:dyDescent="0.3">
      <c r="A11" s="41">
        <v>3</v>
      </c>
      <c r="B11" s="42" t="s">
        <v>26</v>
      </c>
      <c r="C11" s="43">
        <v>1</v>
      </c>
      <c r="D11" s="44" t="s">
        <v>13</v>
      </c>
      <c r="E11" s="45" t="s">
        <v>133</v>
      </c>
      <c r="F11" s="45" t="s">
        <v>134</v>
      </c>
      <c r="G11" s="73">
        <v>1192</v>
      </c>
      <c r="H11" s="74">
        <v>36</v>
      </c>
      <c r="I11" s="74">
        <v>119</v>
      </c>
      <c r="J11" s="75">
        <f>SUM(G11:I11)</f>
        <v>1347</v>
      </c>
      <c r="K11" s="279">
        <f t="shared" ref="K11:K12" si="0">SUM(J11*20%)+J11</f>
        <v>1616.4</v>
      </c>
      <c r="L11" s="293">
        <f>K11*L8</f>
        <v>374.68152000000003</v>
      </c>
    </row>
    <row r="12" spans="1:12" ht="51.6" thickBot="1" x14ac:dyDescent="0.3">
      <c r="A12" s="41">
        <v>4</v>
      </c>
      <c r="B12" s="57" t="s">
        <v>12</v>
      </c>
      <c r="C12" s="43">
        <v>1</v>
      </c>
      <c r="D12" s="44" t="s">
        <v>13</v>
      </c>
      <c r="E12" s="58" t="s">
        <v>135</v>
      </c>
      <c r="F12" s="59" t="s">
        <v>136</v>
      </c>
      <c r="G12" s="138">
        <v>1374</v>
      </c>
      <c r="H12" s="131">
        <v>41</v>
      </c>
      <c r="I12" s="131">
        <v>137</v>
      </c>
      <c r="J12" s="78">
        <f>SUM(G12:I12)</f>
        <v>1552</v>
      </c>
      <c r="K12" s="210">
        <f t="shared" si="0"/>
        <v>1862.4</v>
      </c>
      <c r="L12" s="294">
        <f>K12*L8</f>
        <v>431.70432000000005</v>
      </c>
    </row>
    <row r="13" spans="1:12" ht="14.4" x14ac:dyDescent="0.25">
      <c r="A13" s="16"/>
      <c r="B13" s="16"/>
      <c r="C13" s="91"/>
      <c r="D13" s="91"/>
      <c r="E13" s="16"/>
      <c r="F13" s="103"/>
      <c r="G13" s="147"/>
      <c r="H13" s="147"/>
      <c r="I13" s="147"/>
      <c r="J13" s="234" t="s">
        <v>181</v>
      </c>
      <c r="K13" s="228">
        <f>SUM(K9:K10)</f>
        <v>27721.599999999999</v>
      </c>
      <c r="L13" s="228">
        <f>K13*L8</f>
        <v>6425.8668799999996</v>
      </c>
    </row>
    <row r="14" spans="1:12" ht="14.4" x14ac:dyDescent="0.25">
      <c r="A14" s="13"/>
      <c r="B14" s="13"/>
      <c r="C14" s="92"/>
      <c r="D14" s="92"/>
      <c r="E14" s="67"/>
      <c r="F14" s="104"/>
      <c r="G14" s="21"/>
      <c r="H14" s="21"/>
      <c r="I14" s="21"/>
      <c r="J14" s="235" t="s">
        <v>182</v>
      </c>
      <c r="K14" s="232">
        <f>SUM(K11:K12)</f>
        <v>3478.8</v>
      </c>
      <c r="L14" s="232">
        <f>K14*L8</f>
        <v>806.38584000000003</v>
      </c>
    </row>
    <row r="15" spans="1:12" ht="14.4" x14ac:dyDescent="0.25">
      <c r="A15" s="13"/>
      <c r="B15" s="13"/>
      <c r="C15" s="92"/>
      <c r="D15" s="92"/>
      <c r="E15" s="67"/>
      <c r="F15" s="104"/>
      <c r="G15" s="10"/>
      <c r="H15" s="14"/>
      <c r="I15" s="14"/>
      <c r="J15" s="235" t="s">
        <v>183</v>
      </c>
      <c r="K15" s="232">
        <v>0</v>
      </c>
      <c r="L15" s="232">
        <v>0</v>
      </c>
    </row>
    <row r="16" spans="1:12" ht="14.4" x14ac:dyDescent="0.25">
      <c r="A16" s="13"/>
      <c r="B16" s="13"/>
      <c r="C16" s="92"/>
      <c r="D16" s="92"/>
      <c r="E16" s="67"/>
      <c r="F16" s="104"/>
      <c r="G16" s="10"/>
      <c r="H16" s="14"/>
      <c r="I16" s="14"/>
      <c r="J16" s="235" t="s">
        <v>184</v>
      </c>
      <c r="K16" s="232">
        <v>0</v>
      </c>
      <c r="L16" s="232">
        <v>0</v>
      </c>
    </row>
    <row r="17" spans="1:12" ht="20.399999999999999" x14ac:dyDescent="0.25">
      <c r="A17" s="13"/>
      <c r="B17" s="13"/>
      <c r="C17" s="92"/>
      <c r="D17" s="92"/>
      <c r="E17" s="67"/>
      <c r="F17" s="104"/>
      <c r="G17" s="10"/>
      <c r="H17" s="14"/>
      <c r="I17" s="14"/>
      <c r="J17" s="227"/>
      <c r="K17" s="230" t="s">
        <v>190</v>
      </c>
      <c r="L17" s="230" t="s">
        <v>189</v>
      </c>
    </row>
    <row r="18" spans="1:12" ht="22.8" customHeight="1" thickBot="1" x14ac:dyDescent="0.3">
      <c r="A18" s="18"/>
      <c r="B18" s="17"/>
      <c r="C18" s="93"/>
      <c r="D18" s="93"/>
      <c r="E18" s="67"/>
      <c r="F18" s="104"/>
      <c r="G18" s="10"/>
      <c r="H18" s="14"/>
      <c r="I18" s="14"/>
      <c r="J18" s="269" t="s">
        <v>185</v>
      </c>
      <c r="K18" s="275">
        <f>SUM(K13:K16)</f>
        <v>31200.399999999998</v>
      </c>
      <c r="L18" s="275">
        <f>SUM(L13:L16)</f>
        <v>7232.2527199999995</v>
      </c>
    </row>
    <row r="19" spans="1:12" s="15" customFormat="1" ht="15" customHeight="1" x14ac:dyDescent="0.25">
      <c r="A19" s="67"/>
      <c r="B19" s="67"/>
      <c r="C19" s="67"/>
      <c r="D19" s="67"/>
      <c r="E19" s="67"/>
      <c r="F19" s="104"/>
      <c r="G19" s="10"/>
      <c r="H19" s="14"/>
      <c r="I19" s="14"/>
      <c r="J19" s="147"/>
    </row>
    <row r="20" spans="1:12" s="15" customFormat="1" x14ac:dyDescent="0.25">
      <c r="A20" s="67"/>
      <c r="B20" s="67"/>
      <c r="C20" s="67"/>
      <c r="D20" s="67"/>
      <c r="E20" s="67"/>
      <c r="F20" s="104"/>
      <c r="G20" s="10"/>
      <c r="H20" s="14"/>
      <c r="I20" s="14"/>
      <c r="J20" s="21"/>
    </row>
    <row r="21" spans="1:12" s="15" customFormat="1" x14ac:dyDescent="0.25">
      <c r="A21" s="67"/>
      <c r="B21" s="67"/>
      <c r="C21" s="67"/>
      <c r="D21" s="67"/>
      <c r="E21" s="67"/>
      <c r="F21" s="104"/>
      <c r="G21" s="10"/>
      <c r="H21" s="14"/>
      <c r="I21" s="14"/>
      <c r="J21" s="14"/>
    </row>
    <row r="22" spans="1:12" s="15" customFormat="1" x14ac:dyDescent="0.25">
      <c r="A22" s="67"/>
      <c r="B22" s="67"/>
      <c r="C22" s="67"/>
      <c r="D22" s="67"/>
      <c r="E22" s="67"/>
      <c r="F22" s="104"/>
      <c r="G22" s="10"/>
      <c r="H22" s="14"/>
      <c r="I22" s="14"/>
      <c r="J22" s="14"/>
    </row>
    <row r="23" spans="1:12" s="15" customFormat="1" x14ac:dyDescent="0.25">
      <c r="A23" s="67"/>
      <c r="B23" s="67"/>
      <c r="C23" s="67"/>
      <c r="D23" s="67"/>
      <c r="E23" s="67"/>
      <c r="F23" s="104"/>
      <c r="G23" s="10"/>
      <c r="H23" s="14"/>
      <c r="I23" s="14"/>
      <c r="J23" s="14"/>
    </row>
    <row r="24" spans="1:12" s="15" customFormat="1" x14ac:dyDescent="0.25">
      <c r="A24" s="67"/>
      <c r="B24" s="67"/>
      <c r="C24" s="67"/>
      <c r="D24" s="67"/>
      <c r="E24" s="67"/>
      <c r="F24" s="104"/>
      <c r="G24" s="10"/>
      <c r="H24" s="14"/>
      <c r="I24" s="14"/>
      <c r="J24" s="14"/>
    </row>
    <row r="25" spans="1:12" s="15" customFormat="1" x14ac:dyDescent="0.25">
      <c r="A25" s="67"/>
      <c r="B25" s="67"/>
      <c r="C25" s="67"/>
      <c r="D25" s="67"/>
      <c r="E25" s="67"/>
      <c r="F25" s="100"/>
      <c r="G25" s="10"/>
      <c r="H25" s="14"/>
      <c r="I25" s="14"/>
      <c r="J25" s="14"/>
    </row>
    <row r="26" spans="1:12" s="15" customFormat="1" x14ac:dyDescent="0.25">
      <c r="A26" s="67"/>
      <c r="B26" s="67"/>
      <c r="C26" s="67"/>
      <c r="D26" s="67"/>
      <c r="E26" s="67"/>
      <c r="F26" s="100"/>
      <c r="G26" s="10"/>
      <c r="H26" s="14"/>
      <c r="I26" s="14"/>
      <c r="J26" s="14"/>
    </row>
    <row r="27" spans="1:12" s="15" customFormat="1" x14ac:dyDescent="0.25">
      <c r="A27" s="67"/>
      <c r="B27" s="67"/>
      <c r="C27" s="67"/>
      <c r="D27" s="67"/>
      <c r="E27" s="67"/>
      <c r="F27" s="100"/>
      <c r="G27" s="10"/>
      <c r="H27" s="14"/>
      <c r="I27" s="14"/>
      <c r="J27" s="14"/>
    </row>
    <row r="28" spans="1:12" s="15" customFormat="1" x14ac:dyDescent="0.25">
      <c r="A28" s="67"/>
      <c r="B28" s="67"/>
      <c r="C28" s="67"/>
      <c r="D28" s="67"/>
      <c r="E28" s="67"/>
      <c r="F28" s="100"/>
      <c r="G28" s="10"/>
      <c r="H28" s="14"/>
      <c r="I28" s="14"/>
      <c r="J28" s="14"/>
    </row>
    <row r="29" spans="1:12" s="15" customFormat="1" x14ac:dyDescent="0.25">
      <c r="A29" s="67"/>
      <c r="B29" s="67"/>
      <c r="C29" s="67"/>
      <c r="D29" s="67"/>
      <c r="E29" s="67"/>
      <c r="F29" s="100"/>
      <c r="G29" s="10"/>
      <c r="H29" s="14"/>
      <c r="I29" s="14"/>
      <c r="J29" s="14"/>
      <c r="L29" s="3"/>
    </row>
    <row r="30" spans="1:12" s="15" customFormat="1" x14ac:dyDescent="0.25">
      <c r="A30" s="67"/>
      <c r="B30" s="67"/>
      <c r="C30" s="67"/>
      <c r="D30" s="67"/>
      <c r="E30" s="1"/>
      <c r="F30" s="100"/>
      <c r="G30" s="2"/>
      <c r="H30" s="1"/>
      <c r="I30" s="1"/>
      <c r="J30" s="14"/>
      <c r="L30" s="3"/>
    </row>
    <row r="31" spans="1:12" s="15" customFormat="1" x14ac:dyDescent="0.25">
      <c r="A31" s="67"/>
      <c r="B31" s="67"/>
      <c r="C31" s="67"/>
      <c r="D31" s="67"/>
      <c r="E31" s="1"/>
      <c r="F31" s="100"/>
      <c r="G31" s="2"/>
      <c r="H31" s="1"/>
      <c r="I31" s="1"/>
      <c r="J31" s="14"/>
      <c r="L31" s="3"/>
    </row>
    <row r="32" spans="1:12" s="15" customFormat="1" x14ac:dyDescent="0.25">
      <c r="A32" s="67"/>
      <c r="B32" s="67"/>
      <c r="C32" s="67"/>
      <c r="D32" s="67"/>
      <c r="E32" s="1"/>
      <c r="F32" s="100"/>
      <c r="G32" s="2"/>
      <c r="H32" s="1"/>
      <c r="I32" s="1"/>
      <c r="J32" s="14"/>
      <c r="L32" s="3"/>
    </row>
    <row r="33" spans="1:12" s="15" customFormat="1" x14ac:dyDescent="0.25">
      <c r="A33" s="67"/>
      <c r="B33" s="67"/>
      <c r="C33" s="67"/>
      <c r="D33" s="67"/>
      <c r="E33" s="1"/>
      <c r="F33" s="100"/>
      <c r="G33" s="2"/>
      <c r="H33" s="1"/>
      <c r="I33" s="1"/>
      <c r="J33" s="14"/>
      <c r="L33" s="3"/>
    </row>
    <row r="34" spans="1:12" s="15" customFormat="1" x14ac:dyDescent="0.25">
      <c r="A34" s="67"/>
      <c r="B34" s="67"/>
      <c r="C34" s="67"/>
      <c r="D34" s="67"/>
      <c r="E34" s="1"/>
      <c r="F34" s="100"/>
      <c r="G34" s="2"/>
      <c r="H34" s="1"/>
      <c r="I34" s="1"/>
      <c r="J34" s="14"/>
      <c r="L34" s="3"/>
    </row>
  </sheetData>
  <mergeCells count="13">
    <mergeCell ref="K6:K7"/>
    <mergeCell ref="L6:L7"/>
    <mergeCell ref="C8:D8"/>
    <mergeCell ref="G5:L5"/>
    <mergeCell ref="C1:F2"/>
    <mergeCell ref="C3:F3"/>
    <mergeCell ref="G3:H3"/>
    <mergeCell ref="J6:J7"/>
    <mergeCell ref="A5:A8"/>
    <mergeCell ref="B5:F7"/>
    <mergeCell ref="G6:G8"/>
    <mergeCell ref="H6:H7"/>
    <mergeCell ref="I6:I7"/>
  </mergeCells>
  <pageMargins left="0.7" right="0.7" top="0.75" bottom="0.75" header="0.3" footer="0.3"/>
  <pageSetup scale="8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2A6DC-2412-4D86-B72F-82738A825F7C}">
  <sheetPr>
    <pageSetUpPr fitToPage="1"/>
  </sheetPr>
  <dimension ref="A1:K32"/>
  <sheetViews>
    <sheetView topLeftCell="A7" workbookViewId="0">
      <selection activeCell="F17" sqref="F17"/>
    </sheetView>
  </sheetViews>
  <sheetFormatPr defaultColWidth="9.109375" defaultRowHeight="13.8" x14ac:dyDescent="0.25"/>
  <cols>
    <col min="1" max="1" width="6.6640625" style="1" customWidth="1"/>
    <col min="2" max="2" width="11.44140625" style="1" customWidth="1"/>
    <col min="3" max="3" width="2.6640625" style="2" customWidth="1"/>
    <col min="4" max="4" width="9.44140625" style="2" customWidth="1"/>
    <col min="5" max="5" width="13.88671875" style="1" customWidth="1"/>
    <col min="6" max="6" width="27.88671875" style="119" customWidth="1"/>
    <col min="7" max="7" width="8.6640625" style="2" customWidth="1"/>
    <col min="8" max="8" width="7.6640625" style="1" customWidth="1"/>
    <col min="9" max="9" width="10.6640625" style="1" customWidth="1"/>
    <col min="10" max="10" width="16" style="1" bestFit="1" customWidth="1"/>
    <col min="11" max="11" width="12.88671875" style="3" customWidth="1"/>
    <col min="12" max="16384" width="9.109375" style="3"/>
  </cols>
  <sheetData>
    <row r="1" spans="1:11" ht="14.25" customHeight="1" x14ac:dyDescent="0.25">
      <c r="C1" s="385" t="s">
        <v>0</v>
      </c>
      <c r="D1" s="385"/>
      <c r="E1" s="385"/>
      <c r="F1" s="385"/>
    </row>
    <row r="2" spans="1:11" x14ac:dyDescent="0.25">
      <c r="B2" s="68"/>
      <c r="C2" s="385"/>
      <c r="D2" s="385"/>
      <c r="E2" s="385"/>
      <c r="F2" s="385"/>
      <c r="G2" s="4"/>
      <c r="H2" s="68"/>
      <c r="I2" s="68"/>
    </row>
    <row r="3" spans="1:11" x14ac:dyDescent="0.25">
      <c r="C3" s="385" t="s">
        <v>121</v>
      </c>
      <c r="D3" s="385"/>
      <c r="E3" s="385"/>
      <c r="F3" s="385"/>
      <c r="G3" s="417"/>
      <c r="H3" s="417"/>
      <c r="I3" s="8"/>
      <c r="J3" s="5"/>
    </row>
    <row r="4" spans="1:11" ht="14.4" thickBot="1" x14ac:dyDescent="0.3">
      <c r="A4" s="69"/>
      <c r="F4" s="120"/>
      <c r="G4" s="7"/>
      <c r="H4" s="6"/>
      <c r="I4" s="6"/>
      <c r="J4" s="9"/>
    </row>
    <row r="5" spans="1:11" ht="15" customHeight="1" thickBot="1" x14ac:dyDescent="0.3">
      <c r="A5" s="386" t="s">
        <v>19</v>
      </c>
      <c r="B5" s="401" t="s">
        <v>28</v>
      </c>
      <c r="C5" s="401"/>
      <c r="D5" s="401"/>
      <c r="E5" s="402"/>
      <c r="F5" s="402"/>
      <c r="G5" s="382" t="s">
        <v>29</v>
      </c>
      <c r="H5" s="383"/>
      <c r="I5" s="383"/>
      <c r="J5" s="383"/>
      <c r="K5" s="384"/>
    </row>
    <row r="6" spans="1:11" ht="15" customHeight="1" x14ac:dyDescent="0.25">
      <c r="A6" s="387"/>
      <c r="B6" s="403"/>
      <c r="C6" s="403"/>
      <c r="D6" s="403"/>
      <c r="E6" s="404"/>
      <c r="F6" s="404"/>
      <c r="G6" s="406" t="s">
        <v>186</v>
      </c>
      <c r="H6" s="408" t="s">
        <v>7</v>
      </c>
      <c r="I6" s="408" t="s">
        <v>8</v>
      </c>
      <c r="J6" s="414" t="s">
        <v>5</v>
      </c>
      <c r="K6" s="409" t="s">
        <v>180</v>
      </c>
    </row>
    <row r="7" spans="1:11" ht="15" customHeight="1" x14ac:dyDescent="0.25">
      <c r="A7" s="387"/>
      <c r="B7" s="404"/>
      <c r="C7" s="404"/>
      <c r="D7" s="404"/>
      <c r="E7" s="404"/>
      <c r="F7" s="404"/>
      <c r="G7" s="406"/>
      <c r="H7" s="408"/>
      <c r="I7" s="408"/>
      <c r="J7" s="414"/>
      <c r="K7" s="410"/>
    </row>
    <row r="8" spans="1:11" ht="15.75" customHeight="1" thickBot="1" x14ac:dyDescent="0.3">
      <c r="A8" s="400"/>
      <c r="B8" s="12" t="s">
        <v>1</v>
      </c>
      <c r="C8" s="415" t="s">
        <v>2</v>
      </c>
      <c r="D8" s="416"/>
      <c r="E8" s="66" t="s">
        <v>3</v>
      </c>
      <c r="F8" s="121" t="s">
        <v>4</v>
      </c>
      <c r="G8" s="406"/>
      <c r="H8" s="94">
        <v>0.03</v>
      </c>
      <c r="I8" s="94">
        <v>0.1</v>
      </c>
      <c r="J8" s="14" t="s">
        <v>6</v>
      </c>
      <c r="K8" s="211" t="s">
        <v>179</v>
      </c>
    </row>
    <row r="9" spans="1:11" ht="31.2" x14ac:dyDescent="0.25">
      <c r="A9" s="41">
        <v>1</v>
      </c>
      <c r="B9" s="57" t="s">
        <v>35</v>
      </c>
      <c r="C9" s="43">
        <v>1</v>
      </c>
      <c r="D9" s="44" t="s">
        <v>13</v>
      </c>
      <c r="E9" s="58" t="s">
        <v>122</v>
      </c>
      <c r="F9" s="149" t="s">
        <v>123</v>
      </c>
      <c r="G9" s="151">
        <v>1355</v>
      </c>
      <c r="H9" s="152">
        <v>41</v>
      </c>
      <c r="I9" s="152">
        <v>136</v>
      </c>
      <c r="J9" s="152">
        <f>SUM(G9:I9)</f>
        <v>1532</v>
      </c>
      <c r="K9" s="150">
        <f>SUM(J9*20%)+J9</f>
        <v>1838.4</v>
      </c>
    </row>
    <row r="10" spans="1:11" ht="72" x14ac:dyDescent="0.25">
      <c r="A10" s="41">
        <v>2</v>
      </c>
      <c r="B10" s="57" t="s">
        <v>11</v>
      </c>
      <c r="C10" s="46">
        <v>2</v>
      </c>
      <c r="D10" s="47" t="s">
        <v>25</v>
      </c>
      <c r="E10" s="58" t="s">
        <v>124</v>
      </c>
      <c r="F10" s="149" t="s">
        <v>125</v>
      </c>
      <c r="G10" s="153">
        <v>3860</v>
      </c>
      <c r="H10" s="129">
        <v>116</v>
      </c>
      <c r="I10" s="129">
        <v>386</v>
      </c>
      <c r="J10" s="129">
        <f>SUM(G10:I10)</f>
        <v>4362</v>
      </c>
      <c r="K10" s="295">
        <f t="shared" ref="K10:K11" si="0">SUM(J10*20%)+J10</f>
        <v>5234.3999999999996</v>
      </c>
    </row>
    <row r="11" spans="1:11" ht="133.80000000000001" thickBot="1" x14ac:dyDescent="0.3">
      <c r="A11" s="41">
        <v>3</v>
      </c>
      <c r="B11" s="57" t="s">
        <v>11</v>
      </c>
      <c r="C11" s="46">
        <v>2</v>
      </c>
      <c r="D11" s="47" t="s">
        <v>25</v>
      </c>
      <c r="E11" s="58" t="s">
        <v>126</v>
      </c>
      <c r="F11" s="149" t="s">
        <v>127</v>
      </c>
      <c r="G11" s="154">
        <v>47520</v>
      </c>
      <c r="H11" s="130">
        <v>1188</v>
      </c>
      <c r="I11" s="130">
        <v>3960</v>
      </c>
      <c r="J11" s="296">
        <f t="shared" ref="J11" si="1">SUM(G11:I11)</f>
        <v>52668</v>
      </c>
      <c r="K11" s="208">
        <f t="shared" si="0"/>
        <v>63201.599999999999</v>
      </c>
    </row>
    <row r="12" spans="1:11" ht="14.4" x14ac:dyDescent="0.25">
      <c r="A12" s="16"/>
      <c r="B12" s="16"/>
      <c r="C12" s="91"/>
      <c r="D12" s="91"/>
      <c r="E12" s="16"/>
      <c r="F12" s="125"/>
      <c r="G12" s="147"/>
      <c r="H12" s="147"/>
      <c r="I12" s="147"/>
      <c r="J12" s="234" t="s">
        <v>181</v>
      </c>
      <c r="K12" s="228">
        <v>0</v>
      </c>
    </row>
    <row r="13" spans="1:11" ht="14.4" x14ac:dyDescent="0.25">
      <c r="A13" s="13"/>
      <c r="B13" s="13"/>
      <c r="C13" s="92"/>
      <c r="D13" s="92"/>
      <c r="E13" s="67"/>
      <c r="F13" s="90"/>
      <c r="G13" s="21"/>
      <c r="H13" s="21"/>
      <c r="I13" s="21"/>
      <c r="J13" s="235" t="s">
        <v>182</v>
      </c>
      <c r="K13" s="232">
        <f>K9</f>
        <v>1838.4</v>
      </c>
    </row>
    <row r="14" spans="1:11" ht="14.4" x14ac:dyDescent="0.25">
      <c r="A14" s="13"/>
      <c r="B14" s="13"/>
      <c r="C14" s="92"/>
      <c r="D14" s="92"/>
      <c r="E14" s="67"/>
      <c r="F14" s="90"/>
      <c r="G14" s="10"/>
      <c r="H14" s="14"/>
      <c r="I14" s="14"/>
      <c r="J14" s="235" t="s">
        <v>183</v>
      </c>
      <c r="K14" s="232">
        <f>SUM(K10:K11)</f>
        <v>68436</v>
      </c>
    </row>
    <row r="15" spans="1:11" ht="14.4" x14ac:dyDescent="0.25">
      <c r="A15" s="13"/>
      <c r="B15" s="13"/>
      <c r="C15" s="92"/>
      <c r="D15" s="92"/>
      <c r="E15" s="67"/>
      <c r="F15" s="90"/>
      <c r="G15" s="10"/>
      <c r="H15" s="14"/>
      <c r="I15" s="14"/>
      <c r="J15" s="235" t="s">
        <v>184</v>
      </c>
      <c r="K15" s="232">
        <v>0</v>
      </c>
    </row>
    <row r="16" spans="1:11" ht="22.8" customHeight="1" thickBot="1" x14ac:dyDescent="0.3">
      <c r="A16" s="18"/>
      <c r="B16" s="17"/>
      <c r="C16" s="93"/>
      <c r="D16" s="93"/>
      <c r="E16" s="67"/>
      <c r="F16" s="90"/>
      <c r="G16" s="10"/>
      <c r="H16" s="14"/>
      <c r="I16" s="14"/>
      <c r="J16" s="269" t="s">
        <v>185</v>
      </c>
      <c r="K16" s="275">
        <f>SUM(K12:K15)</f>
        <v>70274.399999999994</v>
      </c>
    </row>
    <row r="17" spans="1:10" s="15" customFormat="1" ht="15" customHeight="1" x14ac:dyDescent="0.25">
      <c r="A17" s="67"/>
      <c r="B17" s="67"/>
      <c r="C17" s="67"/>
      <c r="D17" s="67"/>
      <c r="E17" s="67"/>
      <c r="F17" s="90"/>
      <c r="G17" s="10"/>
      <c r="H17" s="14"/>
      <c r="I17" s="14"/>
      <c r="J17" s="147"/>
    </row>
    <row r="18" spans="1:10" s="15" customFormat="1" x14ac:dyDescent="0.25">
      <c r="A18" s="67"/>
      <c r="B18" s="67"/>
      <c r="C18" s="67"/>
      <c r="D18" s="67"/>
      <c r="E18" s="67"/>
      <c r="F18" s="90"/>
      <c r="G18" s="10"/>
      <c r="H18" s="14"/>
      <c r="I18" s="14"/>
      <c r="J18" s="21"/>
    </row>
    <row r="19" spans="1:10" s="15" customFormat="1" x14ac:dyDescent="0.25">
      <c r="A19" s="67"/>
      <c r="B19" s="67"/>
      <c r="C19" s="67"/>
      <c r="D19" s="67"/>
      <c r="E19" s="67"/>
      <c r="F19" s="90"/>
      <c r="G19" s="10"/>
      <c r="H19" s="14"/>
      <c r="I19" s="14"/>
      <c r="J19" s="14"/>
    </row>
    <row r="20" spans="1:10" s="15" customFormat="1" x14ac:dyDescent="0.25">
      <c r="A20" s="67"/>
      <c r="B20" s="67"/>
      <c r="C20" s="67"/>
      <c r="D20" s="67"/>
      <c r="E20" s="67"/>
      <c r="F20" s="90"/>
      <c r="G20" s="10"/>
      <c r="H20" s="14"/>
      <c r="I20" s="14"/>
      <c r="J20" s="14"/>
    </row>
    <row r="21" spans="1:10" s="15" customFormat="1" x14ac:dyDescent="0.25">
      <c r="A21" s="67"/>
      <c r="B21" s="67"/>
      <c r="C21" s="67"/>
      <c r="D21" s="67"/>
      <c r="E21" s="67"/>
      <c r="F21" s="90"/>
      <c r="G21" s="10"/>
      <c r="H21" s="14"/>
      <c r="I21" s="14"/>
      <c r="J21" s="14"/>
    </row>
    <row r="22" spans="1:10" s="15" customFormat="1" x14ac:dyDescent="0.25">
      <c r="A22" s="67"/>
      <c r="B22" s="67"/>
      <c r="C22" s="67"/>
      <c r="D22" s="67"/>
      <c r="E22" s="67"/>
      <c r="F22" s="90"/>
      <c r="G22" s="10"/>
      <c r="H22" s="14"/>
      <c r="I22" s="14"/>
      <c r="J22" s="14"/>
    </row>
    <row r="23" spans="1:10" s="15" customFormat="1" x14ac:dyDescent="0.25">
      <c r="A23" s="67"/>
      <c r="B23" s="67"/>
      <c r="C23" s="67"/>
      <c r="D23" s="67"/>
      <c r="E23" s="67"/>
      <c r="F23" s="119"/>
      <c r="G23" s="10"/>
      <c r="H23" s="14"/>
      <c r="I23" s="14"/>
      <c r="J23" s="14"/>
    </row>
    <row r="24" spans="1:10" s="15" customFormat="1" x14ac:dyDescent="0.25">
      <c r="A24" s="67"/>
      <c r="B24" s="67"/>
      <c r="C24" s="67"/>
      <c r="D24" s="67"/>
      <c r="E24" s="67"/>
      <c r="F24" s="119"/>
      <c r="G24" s="10"/>
      <c r="H24" s="14"/>
      <c r="I24" s="14"/>
      <c r="J24" s="14"/>
    </row>
    <row r="25" spans="1:10" s="15" customFormat="1" x14ac:dyDescent="0.25">
      <c r="A25" s="67"/>
      <c r="B25" s="67"/>
      <c r="C25" s="67"/>
      <c r="D25" s="67"/>
      <c r="E25" s="67"/>
      <c r="F25" s="119"/>
      <c r="G25" s="10"/>
      <c r="H25" s="14"/>
      <c r="I25" s="14"/>
      <c r="J25" s="14"/>
    </row>
    <row r="26" spans="1:10" s="15" customFormat="1" x14ac:dyDescent="0.25">
      <c r="A26" s="67"/>
      <c r="B26" s="67"/>
      <c r="C26" s="67"/>
      <c r="D26" s="67"/>
      <c r="E26" s="67"/>
      <c r="F26" s="119"/>
      <c r="G26" s="10"/>
      <c r="H26" s="14"/>
      <c r="I26" s="14"/>
      <c r="J26" s="14"/>
    </row>
    <row r="27" spans="1:10" s="15" customFormat="1" x14ac:dyDescent="0.25">
      <c r="A27" s="67"/>
      <c r="B27" s="67"/>
      <c r="C27" s="67"/>
      <c r="D27" s="67"/>
      <c r="E27" s="67"/>
      <c r="F27" s="119"/>
      <c r="G27" s="10"/>
      <c r="H27" s="14"/>
      <c r="I27" s="14"/>
      <c r="J27" s="14"/>
    </row>
    <row r="28" spans="1:10" s="15" customFormat="1" x14ac:dyDescent="0.25">
      <c r="A28" s="67"/>
      <c r="B28" s="67"/>
      <c r="C28" s="67"/>
      <c r="D28" s="67"/>
      <c r="E28" s="1"/>
      <c r="F28" s="119"/>
      <c r="G28" s="2"/>
      <c r="H28" s="1"/>
      <c r="I28" s="1"/>
      <c r="J28" s="14"/>
    </row>
    <row r="29" spans="1:10" s="15" customFormat="1" x14ac:dyDescent="0.25">
      <c r="A29" s="67"/>
      <c r="B29" s="67"/>
      <c r="C29" s="67"/>
      <c r="D29" s="67"/>
      <c r="E29" s="1"/>
      <c r="F29" s="119"/>
      <c r="G29" s="2"/>
      <c r="H29" s="1"/>
      <c r="I29" s="1"/>
      <c r="J29" s="14"/>
    </row>
    <row r="30" spans="1:10" s="15" customFormat="1" x14ac:dyDescent="0.25">
      <c r="A30" s="67"/>
      <c r="B30" s="67"/>
      <c r="C30" s="67"/>
      <c r="D30" s="67"/>
      <c r="E30" s="1"/>
      <c r="F30" s="119"/>
      <c r="G30" s="2"/>
      <c r="H30" s="1"/>
      <c r="I30" s="1"/>
      <c r="J30" s="14"/>
    </row>
    <row r="31" spans="1:10" s="15" customFormat="1" x14ac:dyDescent="0.25">
      <c r="A31" s="67"/>
      <c r="B31" s="67"/>
      <c r="C31" s="67"/>
      <c r="D31" s="67"/>
      <c r="E31" s="1"/>
      <c r="F31" s="119"/>
      <c r="G31" s="2"/>
      <c r="H31" s="1"/>
      <c r="I31" s="1"/>
      <c r="J31" s="14"/>
    </row>
    <row r="32" spans="1:10" s="15" customFormat="1" x14ac:dyDescent="0.25">
      <c r="A32" s="67"/>
      <c r="B32" s="67"/>
      <c r="C32" s="67"/>
      <c r="D32" s="67"/>
      <c r="E32" s="1"/>
      <c r="F32" s="119"/>
      <c r="G32" s="2"/>
      <c r="H32" s="1"/>
      <c r="I32" s="1"/>
      <c r="J32" s="14"/>
    </row>
  </sheetData>
  <mergeCells count="12">
    <mergeCell ref="C1:F2"/>
    <mergeCell ref="C3:F3"/>
    <mergeCell ref="G3:H3"/>
    <mergeCell ref="A5:A8"/>
    <mergeCell ref="B5:F7"/>
    <mergeCell ref="G5:K5"/>
    <mergeCell ref="G6:G8"/>
    <mergeCell ref="H6:H7"/>
    <mergeCell ref="I6:I7"/>
    <mergeCell ref="J6:J7"/>
    <mergeCell ref="K6:K7"/>
    <mergeCell ref="C8:D8"/>
  </mergeCells>
  <pageMargins left="0.7" right="0.7"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23250-1912-416C-95AA-9DDCADDE32D3}">
  <dimension ref="A1:L176"/>
  <sheetViews>
    <sheetView topLeftCell="A34" workbookViewId="0">
      <selection activeCell="D65" sqref="D65"/>
    </sheetView>
  </sheetViews>
  <sheetFormatPr defaultRowHeight="13.8" x14ac:dyDescent="0.25"/>
  <cols>
    <col min="1" max="1" width="6.6640625" style="3" customWidth="1"/>
    <col min="2" max="2" width="39.33203125" style="3" customWidth="1"/>
    <col min="3" max="3" width="12.77734375" style="3" customWidth="1"/>
    <col min="4" max="4" width="11.44140625" style="3" customWidth="1"/>
    <col min="5" max="5" width="9.44140625" style="3" customWidth="1"/>
    <col min="6" max="7" width="20.6640625" style="3" customWidth="1"/>
    <col min="8" max="8" width="21" style="3" customWidth="1"/>
    <col min="9" max="9" width="11" style="3" customWidth="1"/>
    <col min="10" max="10" width="16" style="338" customWidth="1"/>
    <col min="11" max="11" width="8.88671875" style="3"/>
    <col min="12" max="12" width="11" style="3" bestFit="1" customWidth="1"/>
    <col min="13" max="16384" width="8.88671875" style="3"/>
  </cols>
  <sheetData>
    <row r="1" spans="1:12" x14ac:dyDescent="0.25">
      <c r="A1" s="1"/>
      <c r="B1" s="1"/>
      <c r="C1" s="1"/>
      <c r="D1" s="1"/>
      <c r="E1" s="385"/>
      <c r="F1" s="385"/>
      <c r="G1" s="385"/>
    </row>
    <row r="2" spans="1:12" x14ac:dyDescent="0.25">
      <c r="A2" s="1"/>
      <c r="B2" s="1"/>
      <c r="C2" s="1"/>
      <c r="D2" s="68"/>
      <c r="E2" s="385"/>
      <c r="F2" s="385"/>
      <c r="G2" s="385"/>
    </row>
    <row r="3" spans="1:12" x14ac:dyDescent="0.25">
      <c r="A3" s="1"/>
      <c r="B3" s="1"/>
      <c r="C3" s="1"/>
      <c r="D3" s="1"/>
      <c r="E3" s="385"/>
      <c r="F3" s="385"/>
      <c r="G3" s="385"/>
    </row>
    <row r="4" spans="1:12" ht="14.4" thickBot="1" x14ac:dyDescent="0.3">
      <c r="A4" s="69"/>
      <c r="B4" s="69"/>
      <c r="C4" s="69"/>
      <c r="D4" s="1"/>
      <c r="E4" s="2"/>
      <c r="F4" s="1"/>
      <c r="G4" s="101"/>
    </row>
    <row r="5" spans="1:12" ht="14.4" customHeight="1" thickBot="1" x14ac:dyDescent="0.3">
      <c r="A5" s="386" t="s">
        <v>19</v>
      </c>
      <c r="B5" s="395" t="s">
        <v>28</v>
      </c>
      <c r="C5" s="396"/>
      <c r="D5" s="396"/>
      <c r="E5" s="396"/>
      <c r="F5" s="396"/>
      <c r="G5" s="396"/>
      <c r="H5" s="382" t="s">
        <v>29</v>
      </c>
      <c r="I5" s="383"/>
      <c r="J5" s="384"/>
    </row>
    <row r="6" spans="1:12" ht="14.4" customHeight="1" x14ac:dyDescent="0.25">
      <c r="A6" s="387"/>
      <c r="B6" s="397"/>
      <c r="C6" s="398"/>
      <c r="D6" s="398"/>
      <c r="E6" s="398"/>
      <c r="F6" s="398"/>
      <c r="G6" s="399"/>
      <c r="H6" s="389" t="s">
        <v>206</v>
      </c>
      <c r="I6" s="392" t="s">
        <v>207</v>
      </c>
      <c r="J6" s="379" t="s">
        <v>212</v>
      </c>
    </row>
    <row r="7" spans="1:12" ht="14.4" thickBot="1" x14ac:dyDescent="0.3">
      <c r="A7" s="387"/>
      <c r="B7" s="397"/>
      <c r="C7" s="398"/>
      <c r="D7" s="398"/>
      <c r="E7" s="398"/>
      <c r="F7" s="398"/>
      <c r="G7" s="399"/>
      <c r="H7" s="390"/>
      <c r="I7" s="393"/>
      <c r="J7" s="380"/>
    </row>
    <row r="8" spans="1:12" ht="14.4" thickBot="1" x14ac:dyDescent="0.3">
      <c r="A8" s="388"/>
      <c r="B8" s="301" t="s">
        <v>205</v>
      </c>
      <c r="C8" s="302" t="s">
        <v>204</v>
      </c>
      <c r="D8" s="336" t="s">
        <v>1</v>
      </c>
      <c r="E8" s="336" t="s">
        <v>2</v>
      </c>
      <c r="F8" s="336" t="s">
        <v>3</v>
      </c>
      <c r="G8" s="337" t="s">
        <v>4</v>
      </c>
      <c r="H8" s="391"/>
      <c r="I8" s="394"/>
      <c r="J8" s="381"/>
    </row>
    <row r="9" spans="1:12" ht="81.599999999999994" x14ac:dyDescent="0.25">
      <c r="A9" s="36">
        <v>1</v>
      </c>
      <c r="B9" s="326" t="s">
        <v>203</v>
      </c>
      <c r="C9" s="327">
        <v>0.44750000000000001</v>
      </c>
      <c r="D9" s="328" t="s">
        <v>10</v>
      </c>
      <c r="E9" s="329" t="s">
        <v>188</v>
      </c>
      <c r="F9" s="328" t="s">
        <v>75</v>
      </c>
      <c r="G9" s="328" t="s">
        <v>76</v>
      </c>
      <c r="H9" s="351">
        <v>2250</v>
      </c>
      <c r="I9" s="330">
        <f>SUM(H9*C9)</f>
        <v>1006.875</v>
      </c>
      <c r="J9" s="339">
        <f>I9</f>
        <v>1006.875</v>
      </c>
    </row>
    <row r="10" spans="1:12" ht="21" thickBot="1" x14ac:dyDescent="0.3">
      <c r="A10" s="41">
        <v>2</v>
      </c>
      <c r="B10" s="306" t="s">
        <v>208</v>
      </c>
      <c r="C10" s="307">
        <v>0.51280000000000003</v>
      </c>
      <c r="D10" s="308" t="s">
        <v>209</v>
      </c>
      <c r="E10" s="309" t="s">
        <v>30</v>
      </c>
      <c r="F10" s="310" t="s">
        <v>48</v>
      </c>
      <c r="G10" s="310" t="s">
        <v>48</v>
      </c>
      <c r="H10" s="352">
        <v>173</v>
      </c>
      <c r="I10" s="305">
        <f>SUM(H10*C10)</f>
        <v>88.714400000000012</v>
      </c>
      <c r="J10" s="340">
        <f>I10</f>
        <v>88.714400000000012</v>
      </c>
    </row>
    <row r="11" spans="1:12" ht="72" x14ac:dyDescent="0.25">
      <c r="A11" s="36">
        <v>3</v>
      </c>
      <c r="B11" s="315" t="s">
        <v>210</v>
      </c>
      <c r="C11" s="315" t="s">
        <v>211</v>
      </c>
      <c r="D11" s="316" t="s">
        <v>9</v>
      </c>
      <c r="E11" s="317" t="s">
        <v>30</v>
      </c>
      <c r="F11" s="316" t="s">
        <v>150</v>
      </c>
      <c r="G11" s="318" t="s">
        <v>151</v>
      </c>
      <c r="H11" s="353">
        <v>4430</v>
      </c>
      <c r="I11" s="305" t="s">
        <v>211</v>
      </c>
      <c r="J11" s="340">
        <f>H11</f>
        <v>4430</v>
      </c>
    </row>
    <row r="12" spans="1:12" ht="51.6" thickBot="1" x14ac:dyDescent="0.3">
      <c r="A12" s="41">
        <v>4</v>
      </c>
      <c r="B12" s="311" t="s">
        <v>213</v>
      </c>
      <c r="C12" s="311" t="s">
        <v>211</v>
      </c>
      <c r="D12" s="310" t="s">
        <v>9</v>
      </c>
      <c r="E12" s="309" t="s">
        <v>30</v>
      </c>
      <c r="F12" s="310" t="s">
        <v>139</v>
      </c>
      <c r="G12" s="310" t="s">
        <v>140</v>
      </c>
      <c r="H12" s="353">
        <v>2536</v>
      </c>
      <c r="I12" s="305" t="s">
        <v>211</v>
      </c>
      <c r="J12" s="340">
        <f>H12</f>
        <v>2536</v>
      </c>
    </row>
    <row r="13" spans="1:12" ht="91.8" x14ac:dyDescent="0.25">
      <c r="A13" s="36">
        <v>5</v>
      </c>
      <c r="B13" s="311" t="s">
        <v>214</v>
      </c>
      <c r="C13" s="319">
        <v>0.23180000000000001</v>
      </c>
      <c r="D13" s="310" t="s">
        <v>11</v>
      </c>
      <c r="E13" s="309" t="s">
        <v>30</v>
      </c>
      <c r="F13" s="310" t="s">
        <v>129</v>
      </c>
      <c r="G13" s="310" t="s">
        <v>130</v>
      </c>
      <c r="H13" s="353">
        <v>2722</v>
      </c>
      <c r="I13" s="305">
        <v>630.87</v>
      </c>
      <c r="J13" s="340">
        <f>I13</f>
        <v>630.87</v>
      </c>
    </row>
    <row r="14" spans="1:12" ht="143.4" thickBot="1" x14ac:dyDescent="0.3">
      <c r="A14" s="41">
        <v>6</v>
      </c>
      <c r="B14" s="331" t="s">
        <v>214</v>
      </c>
      <c r="C14" s="332">
        <v>0.23180000000000001</v>
      </c>
      <c r="D14" s="333" t="s">
        <v>11</v>
      </c>
      <c r="E14" s="334" t="s">
        <v>30</v>
      </c>
      <c r="F14" s="333" t="s">
        <v>131</v>
      </c>
      <c r="G14" s="333" t="s">
        <v>132</v>
      </c>
      <c r="H14" s="354">
        <v>25000</v>
      </c>
      <c r="I14" s="335">
        <f>SUM(H14*C14)</f>
        <v>5795</v>
      </c>
      <c r="J14" s="341">
        <f>I14</f>
        <v>5795</v>
      </c>
      <c r="L14" s="338"/>
    </row>
    <row r="15" spans="1:12" ht="173.4" x14ac:dyDescent="0.25">
      <c r="A15" s="36">
        <v>7</v>
      </c>
      <c r="B15" s="321" t="s">
        <v>215</v>
      </c>
      <c r="C15" s="322" t="s">
        <v>211</v>
      </c>
      <c r="D15" s="323" t="s">
        <v>26</v>
      </c>
      <c r="E15" s="324" t="s">
        <v>13</v>
      </c>
      <c r="F15" s="323" t="s">
        <v>161</v>
      </c>
      <c r="G15" s="323" t="s">
        <v>162</v>
      </c>
      <c r="H15" s="355">
        <v>49894.02</v>
      </c>
      <c r="I15" s="325" t="s">
        <v>211</v>
      </c>
      <c r="J15" s="342">
        <f>H15</f>
        <v>49894.02</v>
      </c>
      <c r="L15" s="338"/>
    </row>
    <row r="16" spans="1:12" ht="72" thickBot="1" x14ac:dyDescent="0.3">
      <c r="A16" s="41">
        <v>8</v>
      </c>
      <c r="B16" s="311" t="s">
        <v>216</v>
      </c>
      <c r="C16" s="319" t="s">
        <v>211</v>
      </c>
      <c r="D16" s="310" t="s">
        <v>26</v>
      </c>
      <c r="E16" s="320" t="s">
        <v>13</v>
      </c>
      <c r="F16" s="310" t="s">
        <v>23</v>
      </c>
      <c r="G16" s="310" t="s">
        <v>24</v>
      </c>
      <c r="H16" s="353">
        <v>13770.18</v>
      </c>
      <c r="I16" s="305" t="s">
        <v>211</v>
      </c>
      <c r="J16" s="343">
        <f>H16</f>
        <v>13770.18</v>
      </c>
    </row>
    <row r="17" spans="1:10" ht="102" x14ac:dyDescent="0.25">
      <c r="A17" s="36">
        <v>9</v>
      </c>
      <c r="B17" s="311" t="s">
        <v>203</v>
      </c>
      <c r="C17" s="319">
        <v>0.44750000000000001</v>
      </c>
      <c r="D17" s="310" t="s">
        <v>77</v>
      </c>
      <c r="E17" s="320" t="s">
        <v>13</v>
      </c>
      <c r="F17" s="310" t="s">
        <v>78</v>
      </c>
      <c r="G17" s="310" t="s">
        <v>79</v>
      </c>
      <c r="H17" s="353">
        <v>10000</v>
      </c>
      <c r="I17" s="305">
        <f>SUM(H17*C17)</f>
        <v>4475</v>
      </c>
      <c r="J17" s="343">
        <f t="shared" ref="J17:J22" si="0">I17</f>
        <v>4475</v>
      </c>
    </row>
    <row r="18" spans="1:10" ht="21" thickBot="1" x14ac:dyDescent="0.3">
      <c r="A18" s="41">
        <v>10</v>
      </c>
      <c r="B18" s="311" t="s">
        <v>217</v>
      </c>
      <c r="C18" s="319">
        <v>0.44750000000000001</v>
      </c>
      <c r="D18" s="310" t="s">
        <v>12</v>
      </c>
      <c r="E18" s="320" t="s">
        <v>13</v>
      </c>
      <c r="F18" s="310" t="s">
        <v>60</v>
      </c>
      <c r="G18" s="310" t="s">
        <v>61</v>
      </c>
      <c r="H18" s="353">
        <v>2286</v>
      </c>
      <c r="I18" s="305">
        <v>1023.08</v>
      </c>
      <c r="J18" s="343">
        <f t="shared" si="0"/>
        <v>1023.08</v>
      </c>
    </row>
    <row r="19" spans="1:10" ht="20.399999999999999" x14ac:dyDescent="0.25">
      <c r="A19" s="36">
        <v>11</v>
      </c>
      <c r="B19" s="311" t="s">
        <v>217</v>
      </c>
      <c r="C19" s="319">
        <v>0.44750000000000001</v>
      </c>
      <c r="D19" s="310" t="s">
        <v>12</v>
      </c>
      <c r="E19" s="320" t="s">
        <v>13</v>
      </c>
      <c r="F19" s="310" t="s">
        <v>62</v>
      </c>
      <c r="G19" s="310" t="s">
        <v>63</v>
      </c>
      <c r="H19" s="353">
        <v>457</v>
      </c>
      <c r="I19" s="305">
        <v>204.49</v>
      </c>
      <c r="J19" s="343">
        <f t="shared" si="0"/>
        <v>204.49</v>
      </c>
    </row>
    <row r="20" spans="1:10" ht="41.4" thickBot="1" x14ac:dyDescent="0.3">
      <c r="A20" s="41">
        <v>12</v>
      </c>
      <c r="B20" s="311" t="s">
        <v>218</v>
      </c>
      <c r="C20" s="319">
        <v>0.44750000000000001</v>
      </c>
      <c r="D20" s="310" t="s">
        <v>11</v>
      </c>
      <c r="E20" s="320" t="s">
        <v>13</v>
      </c>
      <c r="F20" s="310" t="s">
        <v>170</v>
      </c>
      <c r="G20" s="310" t="s">
        <v>171</v>
      </c>
      <c r="H20" s="353">
        <v>987</v>
      </c>
      <c r="I20" s="305">
        <v>441.76</v>
      </c>
      <c r="J20" s="343">
        <f t="shared" si="0"/>
        <v>441.76</v>
      </c>
    </row>
    <row r="21" spans="1:10" ht="122.4" x14ac:dyDescent="0.25">
      <c r="A21" s="36">
        <v>13</v>
      </c>
      <c r="B21" s="311" t="s">
        <v>218</v>
      </c>
      <c r="C21" s="319">
        <v>0.44750000000000001</v>
      </c>
      <c r="D21" s="310" t="s">
        <v>10</v>
      </c>
      <c r="E21" s="320" t="s">
        <v>13</v>
      </c>
      <c r="F21" s="310" t="s">
        <v>37</v>
      </c>
      <c r="G21" s="310" t="s">
        <v>172</v>
      </c>
      <c r="H21" s="353">
        <v>8164</v>
      </c>
      <c r="I21" s="305">
        <v>3653.6</v>
      </c>
      <c r="J21" s="343">
        <f t="shared" si="0"/>
        <v>3653.6</v>
      </c>
    </row>
    <row r="22" spans="1:10" ht="102.6" thickBot="1" x14ac:dyDescent="0.3">
      <c r="A22" s="41">
        <v>14</v>
      </c>
      <c r="B22" s="311" t="s">
        <v>218</v>
      </c>
      <c r="C22" s="319">
        <v>0.44750000000000001</v>
      </c>
      <c r="D22" s="310" t="s">
        <v>10</v>
      </c>
      <c r="E22" s="320" t="s">
        <v>13</v>
      </c>
      <c r="F22" s="310" t="s">
        <v>83</v>
      </c>
      <c r="G22" s="310" t="s">
        <v>173</v>
      </c>
      <c r="H22" s="353">
        <v>12571</v>
      </c>
      <c r="I22" s="305">
        <v>5625.74</v>
      </c>
      <c r="J22" s="343">
        <f t="shared" si="0"/>
        <v>5625.74</v>
      </c>
    </row>
    <row r="23" spans="1:10" ht="102" x14ac:dyDescent="0.25">
      <c r="A23" s="36">
        <v>15</v>
      </c>
      <c r="B23" s="311" t="s">
        <v>219</v>
      </c>
      <c r="C23" s="319" t="s">
        <v>211</v>
      </c>
      <c r="D23" s="310" t="s">
        <v>10</v>
      </c>
      <c r="E23" s="320" t="s">
        <v>13</v>
      </c>
      <c r="F23" s="310" t="s">
        <v>93</v>
      </c>
      <c r="G23" s="310" t="s">
        <v>94</v>
      </c>
      <c r="H23" s="353">
        <v>8710</v>
      </c>
      <c r="I23" s="305" t="s">
        <v>211</v>
      </c>
      <c r="J23" s="343">
        <f>H23</f>
        <v>8710</v>
      </c>
    </row>
    <row r="24" spans="1:10" ht="82.2" thickBot="1" x14ac:dyDescent="0.3">
      <c r="A24" s="41">
        <v>16</v>
      </c>
      <c r="B24" s="311" t="s">
        <v>219</v>
      </c>
      <c r="C24" s="319" t="s">
        <v>211</v>
      </c>
      <c r="D24" s="310" t="s">
        <v>95</v>
      </c>
      <c r="E24" s="320" t="s">
        <v>13</v>
      </c>
      <c r="F24" s="310" t="s">
        <v>96</v>
      </c>
      <c r="G24" s="310" t="s">
        <v>97</v>
      </c>
      <c r="H24" s="353">
        <v>1085</v>
      </c>
      <c r="I24" s="305" t="s">
        <v>211</v>
      </c>
      <c r="J24" s="343">
        <f>H24</f>
        <v>1085</v>
      </c>
    </row>
    <row r="25" spans="1:10" ht="20.399999999999999" x14ac:dyDescent="0.25">
      <c r="A25" s="36">
        <v>17</v>
      </c>
      <c r="B25" s="311" t="s">
        <v>219</v>
      </c>
      <c r="C25" s="319" t="s">
        <v>211</v>
      </c>
      <c r="D25" s="310" t="s">
        <v>12</v>
      </c>
      <c r="E25" s="320" t="s">
        <v>13</v>
      </c>
      <c r="F25" s="310" t="s">
        <v>98</v>
      </c>
      <c r="G25" s="310" t="s">
        <v>98</v>
      </c>
      <c r="H25" s="353">
        <v>2421</v>
      </c>
      <c r="I25" s="305" t="s">
        <v>211</v>
      </c>
      <c r="J25" s="343">
        <f>H25</f>
        <v>2421</v>
      </c>
    </row>
    <row r="26" spans="1:10" ht="92.4" thickBot="1" x14ac:dyDescent="0.3">
      <c r="A26" s="41">
        <v>18</v>
      </c>
      <c r="B26" s="311" t="s">
        <v>208</v>
      </c>
      <c r="C26" s="319">
        <v>0.51280000000000003</v>
      </c>
      <c r="D26" s="310" t="s">
        <v>26</v>
      </c>
      <c r="E26" s="320" t="s">
        <v>13</v>
      </c>
      <c r="F26" s="310" t="s">
        <v>49</v>
      </c>
      <c r="G26" s="310" t="s">
        <v>50</v>
      </c>
      <c r="H26" s="353">
        <v>10000</v>
      </c>
      <c r="I26" s="305">
        <v>5128</v>
      </c>
      <c r="J26" s="343">
        <f>I26</f>
        <v>5128</v>
      </c>
    </row>
    <row r="27" spans="1:10" ht="61.2" x14ac:dyDescent="0.25">
      <c r="A27" s="36">
        <v>19</v>
      </c>
      <c r="B27" s="311" t="s">
        <v>208</v>
      </c>
      <c r="C27" s="319">
        <v>0.51280000000000003</v>
      </c>
      <c r="D27" s="310" t="s">
        <v>26</v>
      </c>
      <c r="E27" s="320" t="s">
        <v>13</v>
      </c>
      <c r="F27" s="310" t="s">
        <v>51</v>
      </c>
      <c r="G27" s="310" t="s">
        <v>52</v>
      </c>
      <c r="H27" s="353">
        <v>5000</v>
      </c>
      <c r="I27" s="305">
        <v>2564</v>
      </c>
      <c r="J27" s="343">
        <f>I27</f>
        <v>2564</v>
      </c>
    </row>
    <row r="28" spans="1:10" ht="21" thickBot="1" x14ac:dyDescent="0.3">
      <c r="A28" s="41">
        <v>20</v>
      </c>
      <c r="B28" s="311" t="s">
        <v>208</v>
      </c>
      <c r="C28" s="319">
        <v>0.51280000000000003</v>
      </c>
      <c r="D28" s="310" t="s">
        <v>12</v>
      </c>
      <c r="E28" s="320" t="s">
        <v>13</v>
      </c>
      <c r="F28" s="310" t="s">
        <v>53</v>
      </c>
      <c r="G28" s="310" t="s">
        <v>53</v>
      </c>
      <c r="H28" s="353">
        <v>616</v>
      </c>
      <c r="I28" s="305">
        <v>315.88</v>
      </c>
      <c r="J28" s="343">
        <f>I28</f>
        <v>315.88</v>
      </c>
    </row>
    <row r="29" spans="1:10" ht="71.400000000000006" x14ac:dyDescent="0.25">
      <c r="A29" s="36">
        <v>21</v>
      </c>
      <c r="B29" s="311" t="s">
        <v>208</v>
      </c>
      <c r="C29" s="319">
        <v>0.51280000000000003</v>
      </c>
      <c r="D29" s="310" t="s">
        <v>11</v>
      </c>
      <c r="E29" s="320" t="s">
        <v>13</v>
      </c>
      <c r="F29" s="310" t="s">
        <v>54</v>
      </c>
      <c r="G29" s="310" t="s">
        <v>55</v>
      </c>
      <c r="H29" s="353">
        <v>960</v>
      </c>
      <c r="I29" s="305">
        <v>492.29</v>
      </c>
      <c r="J29" s="343">
        <f>I29</f>
        <v>492.29</v>
      </c>
    </row>
    <row r="30" spans="1:10" ht="21" thickBot="1" x14ac:dyDescent="0.3">
      <c r="A30" s="41">
        <v>22</v>
      </c>
      <c r="B30" s="311" t="s">
        <v>210</v>
      </c>
      <c r="C30" s="319" t="s">
        <v>211</v>
      </c>
      <c r="D30" s="310" t="s">
        <v>9</v>
      </c>
      <c r="E30" s="320" t="s">
        <v>13</v>
      </c>
      <c r="F30" s="310" t="s">
        <v>153</v>
      </c>
      <c r="G30" s="310" t="s">
        <v>153</v>
      </c>
      <c r="H30" s="353">
        <v>311</v>
      </c>
      <c r="I30" s="305" t="s">
        <v>211</v>
      </c>
      <c r="J30" s="343">
        <f>H30</f>
        <v>311</v>
      </c>
    </row>
    <row r="31" spans="1:10" ht="61.2" x14ac:dyDescent="0.25">
      <c r="A31" s="36">
        <v>23</v>
      </c>
      <c r="B31" s="311" t="s">
        <v>210</v>
      </c>
      <c r="C31" s="319" t="s">
        <v>211</v>
      </c>
      <c r="D31" s="310" t="s">
        <v>154</v>
      </c>
      <c r="E31" s="320" t="s">
        <v>13</v>
      </c>
      <c r="F31" s="310" t="s">
        <v>155</v>
      </c>
      <c r="G31" s="310" t="s">
        <v>156</v>
      </c>
      <c r="H31" s="353">
        <v>4272</v>
      </c>
      <c r="I31" s="305" t="s">
        <v>211</v>
      </c>
      <c r="J31" s="343">
        <f>H31</f>
        <v>4272</v>
      </c>
    </row>
    <row r="32" spans="1:10" ht="21" thickBot="1" x14ac:dyDescent="0.3">
      <c r="A32" s="41">
        <v>24</v>
      </c>
      <c r="B32" s="311" t="s">
        <v>213</v>
      </c>
      <c r="C32" s="319" t="s">
        <v>211</v>
      </c>
      <c r="D32" s="310" t="s">
        <v>9</v>
      </c>
      <c r="E32" s="320" t="s">
        <v>13</v>
      </c>
      <c r="F32" s="310" t="s">
        <v>141</v>
      </c>
      <c r="G32" s="310" t="s">
        <v>141</v>
      </c>
      <c r="H32" s="353">
        <v>9410</v>
      </c>
      <c r="I32" s="305" t="s">
        <v>211</v>
      </c>
      <c r="J32" s="343">
        <f>H32</f>
        <v>9410</v>
      </c>
    </row>
    <row r="33" spans="1:10" ht="71.400000000000006" x14ac:dyDescent="0.25">
      <c r="A33" s="36">
        <v>25</v>
      </c>
      <c r="B33" s="311" t="s">
        <v>220</v>
      </c>
      <c r="C33" s="319" t="s">
        <v>211</v>
      </c>
      <c r="D33" s="310" t="s">
        <v>9</v>
      </c>
      <c r="E33" s="320" t="s">
        <v>13</v>
      </c>
      <c r="F33" s="310" t="s">
        <v>90</v>
      </c>
      <c r="G33" s="310" t="s">
        <v>168</v>
      </c>
      <c r="H33" s="353">
        <v>13262.4</v>
      </c>
      <c r="I33" s="305" t="s">
        <v>211</v>
      </c>
      <c r="J33" s="343">
        <f>H33</f>
        <v>13262.4</v>
      </c>
    </row>
    <row r="34" spans="1:10" ht="51.6" thickBot="1" x14ac:dyDescent="0.3">
      <c r="A34" s="41">
        <v>26</v>
      </c>
      <c r="B34" s="311" t="s">
        <v>214</v>
      </c>
      <c r="C34" s="319">
        <v>0.23180000000000001</v>
      </c>
      <c r="D34" s="310" t="s">
        <v>26</v>
      </c>
      <c r="E34" s="320" t="s">
        <v>13</v>
      </c>
      <c r="F34" s="310" t="s">
        <v>133</v>
      </c>
      <c r="G34" s="310" t="s">
        <v>134</v>
      </c>
      <c r="H34" s="353">
        <v>1616</v>
      </c>
      <c r="I34" s="305">
        <v>374.68</v>
      </c>
      <c r="J34" s="343">
        <f>I34</f>
        <v>374.68</v>
      </c>
    </row>
    <row r="35" spans="1:10" ht="71.400000000000006" x14ac:dyDescent="0.25">
      <c r="A35" s="36">
        <v>27</v>
      </c>
      <c r="B35" s="311" t="s">
        <v>214</v>
      </c>
      <c r="C35" s="319">
        <v>0.23180000000000001</v>
      </c>
      <c r="D35" s="310" t="s">
        <v>12</v>
      </c>
      <c r="E35" s="320" t="s">
        <v>13</v>
      </c>
      <c r="F35" s="310" t="s">
        <v>135</v>
      </c>
      <c r="G35" s="310" t="s">
        <v>136</v>
      </c>
      <c r="H35" s="353">
        <v>1862</v>
      </c>
      <c r="I35" s="305">
        <v>431.7</v>
      </c>
      <c r="J35" s="343">
        <f>I35</f>
        <v>431.7</v>
      </c>
    </row>
    <row r="36" spans="1:10" ht="41.4" thickBot="1" x14ac:dyDescent="0.3">
      <c r="A36" s="41">
        <v>28</v>
      </c>
      <c r="B36" s="311" t="s">
        <v>221</v>
      </c>
      <c r="C36" s="319" t="s">
        <v>211</v>
      </c>
      <c r="D36" s="310" t="s">
        <v>35</v>
      </c>
      <c r="E36" s="320" t="s">
        <v>13</v>
      </c>
      <c r="F36" s="310" t="s">
        <v>122</v>
      </c>
      <c r="G36" s="310" t="s">
        <v>123</v>
      </c>
      <c r="H36" s="353">
        <v>1838</v>
      </c>
      <c r="I36" s="305" t="s">
        <v>211</v>
      </c>
      <c r="J36" s="343">
        <f t="shared" ref="J36:J42" si="1">H36</f>
        <v>1838</v>
      </c>
    </row>
    <row r="37" spans="1:10" ht="81.599999999999994" x14ac:dyDescent="0.25">
      <c r="A37" s="36">
        <v>29</v>
      </c>
      <c r="B37" s="311" t="s">
        <v>222</v>
      </c>
      <c r="C37" s="319" t="s">
        <v>211</v>
      </c>
      <c r="D37" s="310" t="s">
        <v>11</v>
      </c>
      <c r="E37" s="320" t="s">
        <v>13</v>
      </c>
      <c r="F37" s="310" t="s">
        <v>88</v>
      </c>
      <c r="G37" s="310" t="s">
        <v>89</v>
      </c>
      <c r="H37" s="353">
        <v>2000</v>
      </c>
      <c r="I37" s="305" t="s">
        <v>211</v>
      </c>
      <c r="J37" s="343">
        <f t="shared" si="1"/>
        <v>2000</v>
      </c>
    </row>
    <row r="38" spans="1:10" ht="41.4" thickBot="1" x14ac:dyDescent="0.3">
      <c r="A38" s="41">
        <v>30</v>
      </c>
      <c r="B38" s="311" t="s">
        <v>223</v>
      </c>
      <c r="C38" s="319" t="s">
        <v>211</v>
      </c>
      <c r="D38" s="310" t="s">
        <v>9</v>
      </c>
      <c r="E38" s="320" t="s">
        <v>13</v>
      </c>
      <c r="F38" s="310" t="s">
        <v>110</v>
      </c>
      <c r="G38" s="310" t="s">
        <v>111</v>
      </c>
      <c r="H38" s="353">
        <v>1356</v>
      </c>
      <c r="I38" s="305" t="s">
        <v>211</v>
      </c>
      <c r="J38" s="343">
        <f t="shared" si="1"/>
        <v>1356</v>
      </c>
    </row>
    <row r="39" spans="1:10" ht="40.799999999999997" x14ac:dyDescent="0.25">
      <c r="A39" s="36">
        <v>31</v>
      </c>
      <c r="B39" s="311" t="s">
        <v>223</v>
      </c>
      <c r="C39" s="319" t="s">
        <v>211</v>
      </c>
      <c r="D39" s="310" t="s">
        <v>12</v>
      </c>
      <c r="E39" s="320" t="s">
        <v>13</v>
      </c>
      <c r="F39" s="310" t="s">
        <v>112</v>
      </c>
      <c r="G39" s="310" t="s">
        <v>22</v>
      </c>
      <c r="H39" s="353">
        <v>3458</v>
      </c>
      <c r="I39" s="305" t="s">
        <v>211</v>
      </c>
      <c r="J39" s="343">
        <f t="shared" si="1"/>
        <v>3458</v>
      </c>
    </row>
    <row r="40" spans="1:10" ht="41.4" thickBot="1" x14ac:dyDescent="0.3">
      <c r="A40" s="41">
        <v>32</v>
      </c>
      <c r="B40" s="311" t="s">
        <v>223</v>
      </c>
      <c r="C40" s="319" t="s">
        <v>211</v>
      </c>
      <c r="D40" s="310" t="s">
        <v>12</v>
      </c>
      <c r="E40" s="320" t="s">
        <v>13</v>
      </c>
      <c r="F40" s="310" t="s">
        <v>113</v>
      </c>
      <c r="G40" s="310" t="s">
        <v>22</v>
      </c>
      <c r="H40" s="353">
        <v>3763</v>
      </c>
      <c r="I40" s="305" t="s">
        <v>211</v>
      </c>
      <c r="J40" s="343">
        <f t="shared" si="1"/>
        <v>3763</v>
      </c>
    </row>
    <row r="41" spans="1:10" ht="20.399999999999999" x14ac:dyDescent="0.25">
      <c r="A41" s="36">
        <v>33</v>
      </c>
      <c r="B41" s="311" t="s">
        <v>224</v>
      </c>
      <c r="C41" s="319" t="s">
        <v>211</v>
      </c>
      <c r="D41" s="310" t="s">
        <v>12</v>
      </c>
      <c r="E41" s="320" t="s">
        <v>13</v>
      </c>
      <c r="F41" s="310" t="s">
        <v>39</v>
      </c>
      <c r="G41" s="310" t="s">
        <v>39</v>
      </c>
      <c r="H41" s="353">
        <v>1452</v>
      </c>
      <c r="I41" s="305" t="s">
        <v>211</v>
      </c>
      <c r="J41" s="343">
        <f t="shared" si="1"/>
        <v>1452</v>
      </c>
    </row>
    <row r="42" spans="1:10" ht="31.2" thickBot="1" x14ac:dyDescent="0.3">
      <c r="A42" s="41">
        <v>34</v>
      </c>
      <c r="B42" s="331" t="s">
        <v>224</v>
      </c>
      <c r="C42" s="332" t="s">
        <v>211</v>
      </c>
      <c r="D42" s="333" t="s">
        <v>12</v>
      </c>
      <c r="E42" s="369" t="s">
        <v>13</v>
      </c>
      <c r="F42" s="333" t="s">
        <v>40</v>
      </c>
      <c r="G42" s="333" t="s">
        <v>41</v>
      </c>
      <c r="H42" s="354">
        <v>2042</v>
      </c>
      <c r="I42" s="335" t="s">
        <v>211</v>
      </c>
      <c r="J42" s="370">
        <f t="shared" si="1"/>
        <v>2042</v>
      </c>
    </row>
    <row r="43" spans="1:10" ht="30.6" x14ac:dyDescent="0.25">
      <c r="A43" s="36">
        <v>35</v>
      </c>
      <c r="B43" s="311" t="s">
        <v>217</v>
      </c>
      <c r="C43" s="319">
        <v>0.44750000000000001</v>
      </c>
      <c r="D43" s="310" t="s">
        <v>11</v>
      </c>
      <c r="E43" s="363" t="s">
        <v>25</v>
      </c>
      <c r="F43" s="310" t="s">
        <v>65</v>
      </c>
      <c r="G43" s="310" t="s">
        <v>66</v>
      </c>
      <c r="H43" s="358">
        <v>3746.6280000000002</v>
      </c>
      <c r="I43" s="305">
        <v>1676.6160300000001</v>
      </c>
      <c r="J43" s="357">
        <f>I43</f>
        <v>1676.6160300000001</v>
      </c>
    </row>
    <row r="44" spans="1:10" ht="82.2" thickBot="1" x14ac:dyDescent="0.3">
      <c r="A44" s="41">
        <v>36</v>
      </c>
      <c r="B44" s="311" t="s">
        <v>229</v>
      </c>
      <c r="C44" s="319" t="s">
        <v>211</v>
      </c>
      <c r="D44" s="310" t="s">
        <v>9</v>
      </c>
      <c r="E44" s="363" t="s">
        <v>25</v>
      </c>
      <c r="F44" s="310" t="s">
        <v>91</v>
      </c>
      <c r="G44" s="310" t="s">
        <v>107</v>
      </c>
      <c r="H44" s="305">
        <v>8654</v>
      </c>
      <c r="I44" s="305" t="s">
        <v>211</v>
      </c>
      <c r="J44" s="357">
        <f>H44</f>
        <v>8654</v>
      </c>
    </row>
    <row r="45" spans="1:10" ht="51" x14ac:dyDescent="0.25">
      <c r="A45" s="36">
        <v>37</v>
      </c>
      <c r="B45" s="311" t="s">
        <v>230</v>
      </c>
      <c r="C45" s="319">
        <v>0.46289999999999998</v>
      </c>
      <c r="D45" s="310" t="s">
        <v>12</v>
      </c>
      <c r="E45" s="363" t="s">
        <v>25</v>
      </c>
      <c r="F45" s="310" t="s">
        <v>31</v>
      </c>
      <c r="G45" s="310" t="s">
        <v>32</v>
      </c>
      <c r="H45" s="305">
        <v>1210.8</v>
      </c>
      <c r="I45" s="305">
        <v>560.48</v>
      </c>
      <c r="J45" s="357">
        <f>I45</f>
        <v>560.48</v>
      </c>
    </row>
    <row r="46" spans="1:10" ht="51" x14ac:dyDescent="0.25">
      <c r="A46" s="41">
        <v>38</v>
      </c>
      <c r="B46" s="311" t="s">
        <v>213</v>
      </c>
      <c r="C46" s="319" t="s">
        <v>211</v>
      </c>
      <c r="D46" s="310" t="s">
        <v>144</v>
      </c>
      <c r="E46" s="363" t="s">
        <v>25</v>
      </c>
      <c r="F46" s="310" t="s">
        <v>145</v>
      </c>
      <c r="G46" s="310" t="s">
        <v>146</v>
      </c>
      <c r="H46" s="305">
        <v>3120</v>
      </c>
      <c r="I46" s="305" t="s">
        <v>211</v>
      </c>
      <c r="J46" s="357">
        <f>H46</f>
        <v>3120</v>
      </c>
    </row>
    <row r="47" spans="1:10" ht="21" customHeight="1" x14ac:dyDescent="0.25">
      <c r="A47" s="313"/>
      <c r="B47" s="313"/>
      <c r="C47" s="313"/>
      <c r="D47" s="313"/>
      <c r="E47" s="313"/>
      <c r="F47" s="313"/>
      <c r="G47" s="313"/>
      <c r="H47" s="314"/>
      <c r="I47" s="359" t="s">
        <v>225</v>
      </c>
      <c r="J47" s="360">
        <f>SUM(J9:J46)</f>
        <v>172273.37543000004</v>
      </c>
    </row>
    <row r="48" spans="1:10" x14ac:dyDescent="0.25">
      <c r="A48" s="313"/>
      <c r="B48" s="313"/>
      <c r="C48" s="313"/>
      <c r="D48" s="313"/>
      <c r="E48" s="313"/>
      <c r="F48" s="313"/>
      <c r="G48" s="313"/>
      <c r="H48" s="314"/>
      <c r="I48" s="314"/>
    </row>
    <row r="49" spans="1:9" ht="14.4" x14ac:dyDescent="0.25">
      <c r="A49" s="313"/>
      <c r="B49" s="207" t="s">
        <v>200</v>
      </c>
      <c r="C49" s="207" t="s">
        <v>196</v>
      </c>
      <c r="D49" s="313"/>
      <c r="E49" s="313"/>
      <c r="F49" s="373" t="s">
        <v>236</v>
      </c>
      <c r="G49" s="373" t="s">
        <v>196</v>
      </c>
      <c r="H49" s="314"/>
      <c r="I49" s="314"/>
    </row>
    <row r="50" spans="1:9" ht="14.4" x14ac:dyDescent="0.25">
      <c r="A50" s="313"/>
      <c r="B50" s="172" t="s">
        <v>159</v>
      </c>
      <c r="C50" s="347">
        <f>SUM(J15)</f>
        <v>49894.02</v>
      </c>
      <c r="D50" s="313"/>
      <c r="E50" s="313"/>
      <c r="F50" s="346" t="s">
        <v>235</v>
      </c>
      <c r="G50" s="347">
        <f>SUM(C50+C51+C56+C58+C59+C61+C63+C64+C65+C66)</f>
        <v>137784.59999999998</v>
      </c>
      <c r="H50" s="314"/>
      <c r="I50" s="314"/>
    </row>
    <row r="51" spans="1:9" ht="14.4" x14ac:dyDescent="0.25">
      <c r="A51" s="313"/>
      <c r="B51" s="172" t="s">
        <v>15</v>
      </c>
      <c r="C51" s="347">
        <f>J16</f>
        <v>13770.18</v>
      </c>
      <c r="D51" s="313"/>
      <c r="E51" s="313"/>
      <c r="F51" s="346" t="s">
        <v>204</v>
      </c>
      <c r="G51" s="347">
        <f>SUM(C53+C54+C55+C57+C60+C62)</f>
        <v>34488.775429999994</v>
      </c>
      <c r="H51" s="314"/>
      <c r="I51" s="314"/>
    </row>
    <row r="52" spans="1:9" ht="14.4" x14ac:dyDescent="0.25">
      <c r="A52" s="313"/>
      <c r="B52" s="172" t="s">
        <v>67</v>
      </c>
      <c r="C52" s="347" t="s">
        <v>211</v>
      </c>
      <c r="D52" s="313"/>
      <c r="E52" s="313"/>
      <c r="F52" s="313"/>
      <c r="G52" s="313"/>
      <c r="H52" s="314"/>
      <c r="I52" s="314"/>
    </row>
    <row r="53" spans="1:9" ht="14.4" x14ac:dyDescent="0.25">
      <c r="A53" s="313"/>
      <c r="B53" s="177" t="s">
        <v>74</v>
      </c>
      <c r="C53" s="347">
        <f>J9+J17</f>
        <v>5481.875</v>
      </c>
      <c r="D53" s="313"/>
      <c r="E53" s="313"/>
      <c r="F53" s="313"/>
      <c r="G53" s="313"/>
      <c r="H53" s="314"/>
      <c r="I53" s="314"/>
    </row>
    <row r="54" spans="1:9" ht="14.4" x14ac:dyDescent="0.25">
      <c r="A54" s="313"/>
      <c r="B54" s="177" t="s">
        <v>59</v>
      </c>
      <c r="C54" s="347">
        <f>J18+J19+J43</f>
        <v>2904.1860300000003</v>
      </c>
      <c r="D54" s="313"/>
      <c r="E54" s="313"/>
      <c r="F54" s="313"/>
      <c r="G54" s="313"/>
      <c r="H54" s="314"/>
      <c r="I54" s="314"/>
    </row>
    <row r="55" spans="1:9" ht="14.4" x14ac:dyDescent="0.25">
      <c r="A55" s="313"/>
      <c r="B55" s="177" t="s">
        <v>169</v>
      </c>
      <c r="C55" s="347">
        <f>J20+J21+J22</f>
        <v>9721.0999999999985</v>
      </c>
      <c r="D55" s="313"/>
      <c r="E55" s="313"/>
      <c r="F55" s="313"/>
      <c r="G55" s="313"/>
      <c r="H55" s="314"/>
      <c r="I55" s="314"/>
    </row>
    <row r="56" spans="1:9" ht="14.4" x14ac:dyDescent="0.25">
      <c r="A56" s="313"/>
      <c r="B56" s="172" t="s">
        <v>92</v>
      </c>
      <c r="C56" s="347">
        <f>J23+J24+J25+J44</f>
        <v>20870</v>
      </c>
      <c r="D56" s="313"/>
      <c r="E56" s="313"/>
      <c r="F56" s="313"/>
      <c r="G56" s="313"/>
      <c r="H56" s="314"/>
      <c r="I56" s="314"/>
    </row>
    <row r="57" spans="1:9" ht="14.4" x14ac:dyDescent="0.25">
      <c r="A57" s="313"/>
      <c r="B57" s="177" t="s">
        <v>178</v>
      </c>
      <c r="C57" s="347">
        <f>J10+J26+J27+J28+J29</f>
        <v>8588.8844000000008</v>
      </c>
      <c r="D57" s="313"/>
      <c r="E57" s="313"/>
      <c r="F57" s="313"/>
      <c r="G57" s="313"/>
      <c r="H57" s="314"/>
      <c r="I57" s="314"/>
    </row>
    <row r="58" spans="1:9" ht="14.4" x14ac:dyDescent="0.25">
      <c r="A58" s="313"/>
      <c r="B58" s="172" t="s">
        <v>191</v>
      </c>
      <c r="C58" s="347">
        <f>J11+J30+J31</f>
        <v>9013</v>
      </c>
      <c r="D58" s="313"/>
      <c r="E58" s="313"/>
      <c r="F58" s="313"/>
      <c r="G58" s="313"/>
      <c r="H58" s="314"/>
      <c r="I58" s="314"/>
    </row>
    <row r="59" spans="1:9" ht="14.4" x14ac:dyDescent="0.25">
      <c r="A59" s="313"/>
      <c r="B59" s="172" t="s">
        <v>199</v>
      </c>
      <c r="C59" s="347">
        <f>J12+J32+J46</f>
        <v>15066</v>
      </c>
      <c r="D59" s="313"/>
      <c r="E59" s="313"/>
      <c r="F59" s="313"/>
      <c r="G59" s="313"/>
      <c r="H59" s="314"/>
      <c r="I59" s="314"/>
    </row>
    <row r="60" spans="1:9" ht="14.4" x14ac:dyDescent="0.25">
      <c r="A60" s="313"/>
      <c r="B60" s="177" t="s">
        <v>27</v>
      </c>
      <c r="C60" s="347">
        <f>J45</f>
        <v>560.48</v>
      </c>
      <c r="D60" s="313"/>
      <c r="E60" s="313"/>
      <c r="F60" s="313"/>
      <c r="G60" s="313"/>
      <c r="H60" s="314"/>
      <c r="I60" s="314"/>
    </row>
    <row r="61" spans="1:9" ht="14.4" x14ac:dyDescent="0.25">
      <c r="A61" s="313"/>
      <c r="B61" s="172" t="s">
        <v>167</v>
      </c>
      <c r="C61" s="347">
        <f>J33</f>
        <v>13262.4</v>
      </c>
      <c r="D61" s="313"/>
      <c r="E61" s="313"/>
      <c r="F61" s="313"/>
      <c r="G61" s="313"/>
      <c r="H61" s="314"/>
      <c r="I61" s="314"/>
    </row>
    <row r="62" spans="1:9" ht="14.4" x14ac:dyDescent="0.25">
      <c r="A62" s="313"/>
      <c r="B62" s="177" t="s">
        <v>128</v>
      </c>
      <c r="C62" s="347">
        <f>J13+J14+J34+J35</f>
        <v>7232.25</v>
      </c>
      <c r="D62" s="313"/>
      <c r="E62" s="313"/>
      <c r="F62" s="313"/>
      <c r="G62" s="313"/>
      <c r="H62" s="314"/>
      <c r="I62" s="314"/>
    </row>
    <row r="63" spans="1:9" ht="14.4" x14ac:dyDescent="0.25">
      <c r="A63" s="313"/>
      <c r="B63" s="172" t="s">
        <v>121</v>
      </c>
      <c r="C63" s="347">
        <f>J36</f>
        <v>1838</v>
      </c>
      <c r="D63" s="313"/>
      <c r="E63" s="313"/>
      <c r="F63" s="313"/>
      <c r="G63" s="313"/>
      <c r="H63" s="314"/>
      <c r="I63" s="314"/>
    </row>
    <row r="64" spans="1:9" ht="14.4" x14ac:dyDescent="0.25">
      <c r="A64" s="313"/>
      <c r="B64" s="172" t="s">
        <v>87</v>
      </c>
      <c r="C64" s="347">
        <f>J37</f>
        <v>2000</v>
      </c>
      <c r="D64" s="313"/>
      <c r="E64" s="313"/>
      <c r="F64" s="313"/>
      <c r="G64" s="313"/>
      <c r="H64" s="314"/>
      <c r="I64" s="314"/>
    </row>
    <row r="65" spans="1:9" ht="14.4" x14ac:dyDescent="0.25">
      <c r="A65" s="313"/>
      <c r="B65" s="172" t="s">
        <v>108</v>
      </c>
      <c r="C65" s="347">
        <f>J38+J39+J40</f>
        <v>8577</v>
      </c>
      <c r="D65" s="313"/>
      <c r="E65" s="313"/>
      <c r="F65" s="313"/>
      <c r="G65" s="313"/>
      <c r="H65" s="314"/>
      <c r="I65" s="314"/>
    </row>
    <row r="66" spans="1:9" ht="14.4" x14ac:dyDescent="0.25">
      <c r="A66" s="313"/>
      <c r="B66" s="172" t="s">
        <v>38</v>
      </c>
      <c r="C66" s="347">
        <f>J41+J42</f>
        <v>3494</v>
      </c>
      <c r="D66" s="313"/>
      <c r="E66" s="313"/>
      <c r="F66" s="313"/>
      <c r="G66" s="313"/>
      <c r="H66" s="314"/>
      <c r="I66" s="314"/>
    </row>
    <row r="67" spans="1:9" x14ac:dyDescent="0.25">
      <c r="A67" s="313"/>
      <c r="B67" s="348" t="s">
        <v>196</v>
      </c>
      <c r="C67" s="349">
        <f>SUM(C50:C66)</f>
        <v>172273.37543000001</v>
      </c>
      <c r="D67" s="313"/>
      <c r="E67" s="313"/>
      <c r="F67" s="313"/>
      <c r="G67" s="313"/>
      <c r="H67" s="314"/>
      <c r="I67" s="314"/>
    </row>
    <row r="68" spans="1:9" x14ac:dyDescent="0.25">
      <c r="A68" s="313"/>
      <c r="B68" s="313"/>
      <c r="C68" s="313"/>
      <c r="D68" s="313"/>
      <c r="E68" s="313"/>
      <c r="F68" s="313"/>
      <c r="G68" s="313"/>
      <c r="H68" s="314"/>
      <c r="I68" s="314"/>
    </row>
    <row r="69" spans="1:9" x14ac:dyDescent="0.25">
      <c r="A69" s="313"/>
      <c r="B69" s="313"/>
      <c r="C69" s="313"/>
      <c r="D69" s="313"/>
      <c r="E69" s="313"/>
      <c r="F69" s="313"/>
      <c r="G69" s="313"/>
      <c r="H69" s="314"/>
      <c r="I69" s="314"/>
    </row>
    <row r="70" spans="1:9" x14ac:dyDescent="0.25">
      <c r="A70" s="313"/>
      <c r="B70" s="313"/>
      <c r="C70" s="313"/>
      <c r="D70" s="313"/>
      <c r="E70" s="313"/>
      <c r="F70" s="313"/>
      <c r="G70" s="313"/>
      <c r="H70" s="314"/>
      <c r="I70" s="314"/>
    </row>
    <row r="71" spans="1:9" x14ac:dyDescent="0.25">
      <c r="A71" s="313"/>
      <c r="B71" s="313"/>
      <c r="C71" s="313"/>
      <c r="D71" s="313"/>
      <c r="E71" s="313"/>
      <c r="F71" s="313"/>
      <c r="G71" s="313"/>
      <c r="H71" s="314"/>
      <c r="I71" s="314"/>
    </row>
    <row r="72" spans="1:9" x14ac:dyDescent="0.25">
      <c r="A72" s="313"/>
      <c r="B72" s="313"/>
      <c r="C72" s="313"/>
      <c r="D72" s="313"/>
      <c r="E72" s="313"/>
      <c r="F72" s="313"/>
      <c r="G72" s="313"/>
      <c r="H72" s="314"/>
      <c r="I72" s="314"/>
    </row>
    <row r="73" spans="1:9" x14ac:dyDescent="0.25">
      <c r="A73" s="313"/>
      <c r="B73" s="313"/>
      <c r="C73" s="313"/>
      <c r="D73" s="313"/>
      <c r="E73" s="313"/>
      <c r="F73" s="313"/>
      <c r="G73" s="313"/>
      <c r="H73" s="314"/>
      <c r="I73" s="314"/>
    </row>
    <row r="74" spans="1:9" x14ac:dyDescent="0.25">
      <c r="A74" s="313"/>
      <c r="B74" s="313"/>
      <c r="C74" s="313"/>
      <c r="D74" s="313"/>
      <c r="E74" s="313"/>
      <c r="F74" s="313"/>
      <c r="G74" s="313"/>
      <c r="H74" s="314"/>
      <c r="I74" s="314"/>
    </row>
    <row r="75" spans="1:9" x14ac:dyDescent="0.25">
      <c r="A75" s="313"/>
      <c r="B75" s="313"/>
      <c r="C75" s="313"/>
      <c r="D75" s="313"/>
      <c r="E75" s="313"/>
      <c r="F75" s="313"/>
      <c r="G75" s="313"/>
      <c r="H75" s="314"/>
      <c r="I75" s="314"/>
    </row>
    <row r="76" spans="1:9" x14ac:dyDescent="0.25">
      <c r="A76" s="313"/>
      <c r="B76" s="313"/>
      <c r="C76" s="313"/>
      <c r="D76" s="313"/>
      <c r="E76" s="313"/>
      <c r="F76" s="313"/>
      <c r="G76" s="313"/>
      <c r="H76" s="314"/>
      <c r="I76" s="314"/>
    </row>
    <row r="77" spans="1:9" x14ac:dyDescent="0.25">
      <c r="A77" s="313"/>
      <c r="B77" s="313"/>
      <c r="C77" s="313"/>
      <c r="D77" s="313"/>
      <c r="E77" s="313"/>
      <c r="F77" s="313"/>
      <c r="G77" s="313"/>
      <c r="H77" s="314"/>
      <c r="I77" s="314"/>
    </row>
    <row r="78" spans="1:9" x14ac:dyDescent="0.25">
      <c r="A78" s="313"/>
      <c r="B78" s="313"/>
      <c r="C78" s="313"/>
      <c r="D78" s="313"/>
      <c r="E78" s="313"/>
      <c r="F78" s="313"/>
      <c r="G78" s="313"/>
      <c r="H78" s="314"/>
      <c r="I78" s="314"/>
    </row>
    <row r="79" spans="1:9" x14ac:dyDescent="0.25">
      <c r="A79" s="313"/>
      <c r="B79" s="313"/>
      <c r="C79" s="313"/>
      <c r="D79" s="313"/>
      <c r="E79" s="313"/>
      <c r="F79" s="313"/>
      <c r="G79" s="313"/>
      <c r="H79" s="314"/>
      <c r="I79" s="314"/>
    </row>
    <row r="80" spans="1:9" x14ac:dyDescent="0.25">
      <c r="A80" s="313"/>
      <c r="B80" s="313"/>
      <c r="C80" s="313"/>
      <c r="D80" s="313"/>
      <c r="E80" s="313"/>
      <c r="F80" s="313"/>
      <c r="G80" s="313"/>
      <c r="H80" s="314"/>
      <c r="I80" s="314"/>
    </row>
    <row r="81" spans="1:9" x14ac:dyDescent="0.25">
      <c r="A81" s="313"/>
      <c r="B81" s="313"/>
      <c r="C81" s="313"/>
      <c r="D81" s="313"/>
      <c r="E81" s="313"/>
      <c r="F81" s="313"/>
      <c r="G81" s="313"/>
      <c r="H81" s="314"/>
      <c r="I81" s="314"/>
    </row>
    <row r="82" spans="1:9" x14ac:dyDescent="0.25">
      <c r="A82" s="313"/>
      <c r="B82" s="313"/>
      <c r="C82" s="313"/>
      <c r="D82" s="313"/>
      <c r="E82" s="313"/>
      <c r="F82" s="313"/>
      <c r="G82" s="313"/>
      <c r="H82" s="314"/>
      <c r="I82" s="314"/>
    </row>
    <row r="83" spans="1:9" x14ac:dyDescent="0.25">
      <c r="A83" s="313"/>
      <c r="B83" s="313"/>
      <c r="C83" s="313"/>
      <c r="D83" s="313"/>
      <c r="E83" s="313"/>
      <c r="F83" s="313"/>
      <c r="G83" s="313"/>
      <c r="H83" s="314"/>
      <c r="I83" s="314"/>
    </row>
    <row r="84" spans="1:9" x14ac:dyDescent="0.25">
      <c r="A84" s="313"/>
      <c r="B84" s="313"/>
      <c r="C84" s="313"/>
      <c r="D84" s="313"/>
      <c r="E84" s="313"/>
      <c r="F84" s="313"/>
      <c r="G84" s="313"/>
      <c r="H84" s="314"/>
      <c r="I84" s="314"/>
    </row>
    <row r="85" spans="1:9" x14ac:dyDescent="0.25">
      <c r="A85" s="313"/>
      <c r="B85" s="313"/>
      <c r="C85" s="313"/>
      <c r="D85" s="313"/>
      <c r="E85" s="313"/>
      <c r="F85" s="313"/>
      <c r="G85" s="313"/>
      <c r="H85" s="314"/>
      <c r="I85" s="314"/>
    </row>
    <row r="86" spans="1:9" x14ac:dyDescent="0.25">
      <c r="A86" s="313"/>
      <c r="B86" s="313"/>
      <c r="C86" s="313"/>
      <c r="D86" s="313"/>
      <c r="E86" s="313"/>
      <c r="F86" s="313"/>
      <c r="G86" s="313"/>
      <c r="H86" s="314"/>
      <c r="I86" s="314"/>
    </row>
    <row r="87" spans="1:9" x14ac:dyDescent="0.25">
      <c r="A87" s="313"/>
      <c r="B87" s="313"/>
      <c r="C87" s="313"/>
      <c r="D87" s="313"/>
      <c r="E87" s="313"/>
      <c r="F87" s="313"/>
      <c r="G87" s="313"/>
      <c r="H87" s="313"/>
      <c r="I87" s="313"/>
    </row>
    <row r="88" spans="1:9" x14ac:dyDescent="0.25">
      <c r="A88" s="313"/>
      <c r="B88" s="313"/>
      <c r="C88" s="313"/>
      <c r="D88" s="313"/>
      <c r="E88" s="313"/>
      <c r="F88" s="313"/>
      <c r="G88" s="313"/>
      <c r="H88" s="313"/>
      <c r="I88" s="313"/>
    </row>
    <row r="89" spans="1:9" x14ac:dyDescent="0.25">
      <c r="A89" s="313"/>
      <c r="B89" s="313"/>
      <c r="C89" s="313"/>
      <c r="D89" s="313"/>
      <c r="E89" s="313"/>
      <c r="F89" s="313"/>
      <c r="G89" s="313"/>
      <c r="H89" s="313"/>
      <c r="I89" s="313"/>
    </row>
    <row r="90" spans="1:9" x14ac:dyDescent="0.25">
      <c r="A90" s="313"/>
      <c r="B90" s="313"/>
      <c r="C90" s="313"/>
      <c r="D90" s="313"/>
      <c r="E90" s="313"/>
      <c r="F90" s="313"/>
      <c r="G90" s="313"/>
      <c r="H90" s="313"/>
      <c r="I90" s="313"/>
    </row>
    <row r="91" spans="1:9" x14ac:dyDescent="0.25">
      <c r="A91" s="313"/>
      <c r="B91" s="313"/>
      <c r="C91" s="313"/>
      <c r="D91" s="313"/>
      <c r="E91" s="313"/>
      <c r="F91" s="313"/>
      <c r="G91" s="313"/>
      <c r="H91" s="313"/>
      <c r="I91" s="313"/>
    </row>
    <row r="92" spans="1:9" x14ac:dyDescent="0.25">
      <c r="A92" s="313"/>
      <c r="B92" s="313"/>
      <c r="C92" s="313"/>
      <c r="D92" s="313"/>
      <c r="E92" s="313"/>
      <c r="F92" s="313"/>
      <c r="G92" s="313"/>
      <c r="H92" s="313"/>
      <c r="I92" s="313"/>
    </row>
    <row r="93" spans="1:9" x14ac:dyDescent="0.25">
      <c r="A93" s="313"/>
      <c r="B93" s="313"/>
      <c r="C93" s="313"/>
      <c r="D93" s="313"/>
      <c r="E93" s="313"/>
      <c r="F93" s="313"/>
      <c r="G93" s="313"/>
      <c r="H93" s="313"/>
      <c r="I93" s="313"/>
    </row>
    <row r="94" spans="1:9" x14ac:dyDescent="0.25">
      <c r="A94" s="313"/>
      <c r="B94" s="313"/>
      <c r="C94" s="313"/>
      <c r="D94" s="313"/>
      <c r="E94" s="313"/>
      <c r="F94" s="313"/>
      <c r="G94" s="313"/>
      <c r="H94" s="313"/>
      <c r="I94" s="313"/>
    </row>
    <row r="95" spans="1:9" x14ac:dyDescent="0.25">
      <c r="A95" s="313"/>
      <c r="B95" s="313"/>
      <c r="C95" s="313"/>
      <c r="D95" s="313"/>
      <c r="E95" s="313"/>
      <c r="F95" s="313"/>
      <c r="G95" s="313"/>
      <c r="H95" s="313"/>
      <c r="I95" s="313"/>
    </row>
    <row r="96" spans="1:9" x14ac:dyDescent="0.25">
      <c r="A96" s="313"/>
      <c r="B96" s="313"/>
      <c r="C96" s="313"/>
      <c r="D96" s="313"/>
      <c r="E96" s="313"/>
      <c r="F96" s="313"/>
      <c r="G96" s="313"/>
      <c r="H96" s="313"/>
      <c r="I96" s="313"/>
    </row>
    <row r="97" spans="1:9" x14ac:dyDescent="0.25">
      <c r="A97" s="313"/>
      <c r="B97" s="313"/>
      <c r="C97" s="313"/>
      <c r="D97" s="313"/>
      <c r="E97" s="313"/>
      <c r="F97" s="313"/>
      <c r="G97" s="313"/>
      <c r="H97" s="313"/>
      <c r="I97" s="313"/>
    </row>
    <row r="98" spans="1:9" x14ac:dyDescent="0.25">
      <c r="A98" s="313"/>
      <c r="B98" s="313"/>
      <c r="C98" s="313"/>
      <c r="D98" s="313"/>
      <c r="E98" s="313"/>
      <c r="F98" s="313"/>
      <c r="G98" s="313"/>
      <c r="H98" s="313"/>
      <c r="I98" s="313"/>
    </row>
    <row r="99" spans="1:9" x14ac:dyDescent="0.25">
      <c r="A99" s="313"/>
      <c r="B99" s="313"/>
      <c r="C99" s="313"/>
      <c r="D99" s="313"/>
      <c r="E99" s="313"/>
      <c r="F99" s="313"/>
      <c r="G99" s="313"/>
      <c r="H99" s="313"/>
      <c r="I99" s="313"/>
    </row>
    <row r="100" spans="1:9" x14ac:dyDescent="0.25">
      <c r="A100" s="313"/>
      <c r="B100" s="313"/>
      <c r="C100" s="313"/>
      <c r="D100" s="313"/>
      <c r="E100" s="313"/>
      <c r="F100" s="313"/>
      <c r="G100" s="313"/>
      <c r="H100" s="313"/>
      <c r="I100" s="313"/>
    </row>
    <row r="101" spans="1:9" x14ac:dyDescent="0.25">
      <c r="A101" s="313"/>
      <c r="B101" s="313"/>
      <c r="C101" s="313"/>
      <c r="D101" s="313"/>
      <c r="E101" s="313"/>
      <c r="F101" s="313"/>
      <c r="G101" s="313"/>
      <c r="H101" s="313"/>
      <c r="I101" s="313"/>
    </row>
    <row r="102" spans="1:9" x14ac:dyDescent="0.25">
      <c r="A102" s="313"/>
      <c r="B102" s="313"/>
      <c r="C102" s="313"/>
      <c r="D102" s="313"/>
      <c r="E102" s="313"/>
      <c r="F102" s="313"/>
      <c r="G102" s="313"/>
      <c r="H102" s="313"/>
      <c r="I102" s="313"/>
    </row>
    <row r="103" spans="1:9" x14ac:dyDescent="0.25">
      <c r="A103" s="313"/>
      <c r="B103" s="313"/>
      <c r="C103" s="313"/>
      <c r="D103" s="313"/>
      <c r="E103" s="313"/>
      <c r="F103" s="313"/>
      <c r="G103" s="313"/>
      <c r="H103" s="313"/>
      <c r="I103" s="313"/>
    </row>
    <row r="104" spans="1:9" x14ac:dyDescent="0.25">
      <c r="A104" s="313"/>
      <c r="B104" s="313"/>
      <c r="C104" s="313"/>
      <c r="D104" s="313"/>
      <c r="E104" s="313"/>
      <c r="F104" s="313"/>
      <c r="G104" s="313"/>
      <c r="H104" s="313"/>
      <c r="I104" s="313"/>
    </row>
    <row r="105" spans="1:9" x14ac:dyDescent="0.25">
      <c r="A105" s="313"/>
      <c r="B105" s="313"/>
      <c r="C105" s="313"/>
      <c r="D105" s="313"/>
      <c r="E105" s="313"/>
      <c r="F105" s="313"/>
      <c r="G105" s="313"/>
      <c r="H105" s="313"/>
      <c r="I105" s="313"/>
    </row>
    <row r="106" spans="1:9" x14ac:dyDescent="0.25">
      <c r="A106" s="313"/>
      <c r="B106" s="313"/>
      <c r="C106" s="313"/>
      <c r="D106" s="313"/>
      <c r="E106" s="313"/>
      <c r="F106" s="313"/>
      <c r="G106" s="313"/>
      <c r="H106" s="313"/>
      <c r="I106" s="313"/>
    </row>
    <row r="107" spans="1:9" x14ac:dyDescent="0.25">
      <c r="A107" s="313"/>
      <c r="B107" s="313"/>
      <c r="C107" s="313"/>
      <c r="D107" s="313"/>
      <c r="E107" s="313"/>
      <c r="F107" s="313"/>
      <c r="G107" s="313"/>
      <c r="H107" s="313"/>
      <c r="I107" s="313"/>
    </row>
    <row r="108" spans="1:9" x14ac:dyDescent="0.25">
      <c r="A108" s="313"/>
      <c r="B108" s="313"/>
      <c r="C108" s="313"/>
      <c r="D108" s="313"/>
      <c r="E108" s="313"/>
      <c r="F108" s="313"/>
      <c r="G108" s="313"/>
      <c r="H108" s="313"/>
      <c r="I108" s="313"/>
    </row>
    <row r="109" spans="1:9" x14ac:dyDescent="0.25">
      <c r="A109" s="313"/>
      <c r="B109" s="313"/>
      <c r="C109" s="313"/>
      <c r="D109" s="313"/>
      <c r="E109" s="313"/>
      <c r="F109" s="313"/>
      <c r="G109" s="313"/>
      <c r="H109" s="313"/>
      <c r="I109" s="313"/>
    </row>
    <row r="110" spans="1:9" x14ac:dyDescent="0.25">
      <c r="A110" s="313"/>
      <c r="B110" s="313"/>
      <c r="C110" s="313"/>
      <c r="D110" s="313"/>
      <c r="E110" s="313"/>
      <c r="F110" s="313"/>
      <c r="G110" s="313"/>
      <c r="H110" s="313"/>
      <c r="I110" s="313"/>
    </row>
    <row r="111" spans="1:9" x14ac:dyDescent="0.25">
      <c r="A111" s="313"/>
      <c r="B111" s="313"/>
      <c r="C111" s="313"/>
      <c r="D111" s="313"/>
      <c r="E111" s="313"/>
      <c r="F111" s="313"/>
      <c r="G111" s="313"/>
      <c r="H111" s="313"/>
      <c r="I111" s="313"/>
    </row>
    <row r="112" spans="1:9" x14ac:dyDescent="0.25">
      <c r="A112" s="313"/>
      <c r="B112" s="313"/>
      <c r="C112" s="313"/>
      <c r="D112" s="313"/>
      <c r="E112" s="313"/>
      <c r="F112" s="313"/>
      <c r="G112" s="313"/>
      <c r="H112" s="313"/>
      <c r="I112" s="313"/>
    </row>
    <row r="113" spans="1:9" x14ac:dyDescent="0.25">
      <c r="A113" s="313"/>
      <c r="B113" s="313"/>
      <c r="C113" s="313"/>
      <c r="D113" s="313"/>
      <c r="E113" s="313"/>
      <c r="F113" s="313"/>
      <c r="G113" s="313"/>
      <c r="H113" s="313"/>
      <c r="I113" s="313"/>
    </row>
    <row r="114" spans="1:9" x14ac:dyDescent="0.25">
      <c r="A114" s="313"/>
      <c r="B114" s="313"/>
      <c r="C114" s="313"/>
      <c r="D114" s="313"/>
      <c r="E114" s="313"/>
      <c r="F114" s="313"/>
      <c r="G114" s="313"/>
      <c r="H114" s="313"/>
      <c r="I114" s="313"/>
    </row>
    <row r="115" spans="1:9" x14ac:dyDescent="0.25">
      <c r="A115" s="313"/>
      <c r="B115" s="313"/>
      <c r="C115" s="313"/>
      <c r="D115" s="313"/>
      <c r="E115" s="313"/>
      <c r="F115" s="313"/>
      <c r="G115" s="313"/>
      <c r="H115" s="313"/>
      <c r="I115" s="313"/>
    </row>
    <row r="116" spans="1:9" x14ac:dyDescent="0.25">
      <c r="A116" s="313"/>
      <c r="B116" s="313"/>
      <c r="C116" s="313"/>
      <c r="D116" s="313"/>
      <c r="E116" s="313"/>
      <c r="F116" s="313"/>
      <c r="G116" s="313"/>
      <c r="H116" s="313"/>
      <c r="I116" s="313"/>
    </row>
    <row r="117" spans="1:9" x14ac:dyDescent="0.25">
      <c r="A117" s="313"/>
      <c r="B117" s="313"/>
      <c r="C117" s="313"/>
      <c r="D117" s="313"/>
      <c r="E117" s="313"/>
      <c r="F117" s="313"/>
      <c r="G117" s="313"/>
      <c r="H117" s="313"/>
      <c r="I117" s="313"/>
    </row>
    <row r="118" spans="1:9" x14ac:dyDescent="0.25">
      <c r="A118" s="313"/>
      <c r="B118" s="313"/>
      <c r="C118" s="313"/>
      <c r="D118" s="313"/>
      <c r="E118" s="313"/>
      <c r="F118" s="313"/>
      <c r="G118" s="313"/>
      <c r="H118" s="313"/>
      <c r="I118" s="313"/>
    </row>
    <row r="119" spans="1:9" x14ac:dyDescent="0.25">
      <c r="A119" s="313"/>
      <c r="B119" s="313"/>
      <c r="C119" s="313"/>
      <c r="D119" s="313"/>
      <c r="E119" s="313"/>
      <c r="F119" s="313"/>
      <c r="G119" s="313"/>
      <c r="H119" s="313"/>
      <c r="I119" s="313"/>
    </row>
    <row r="120" spans="1:9" x14ac:dyDescent="0.25">
      <c r="A120" s="313"/>
      <c r="B120" s="313"/>
      <c r="C120" s="313"/>
      <c r="D120" s="313"/>
      <c r="E120" s="313"/>
      <c r="F120" s="313"/>
      <c r="G120" s="313"/>
      <c r="H120" s="313"/>
      <c r="I120" s="313"/>
    </row>
    <row r="121" spans="1:9" x14ac:dyDescent="0.25">
      <c r="A121" s="313"/>
      <c r="B121" s="313"/>
      <c r="C121" s="313"/>
      <c r="D121" s="313"/>
      <c r="E121" s="313"/>
      <c r="F121" s="313"/>
      <c r="G121" s="313"/>
      <c r="H121" s="313"/>
      <c r="I121" s="313"/>
    </row>
    <row r="122" spans="1:9" x14ac:dyDescent="0.25">
      <c r="A122" s="313"/>
      <c r="B122" s="313"/>
      <c r="C122" s="313"/>
      <c r="D122" s="313"/>
      <c r="E122" s="313"/>
      <c r="F122" s="313"/>
      <c r="G122" s="313"/>
      <c r="H122" s="313"/>
      <c r="I122" s="313"/>
    </row>
    <row r="123" spans="1:9" x14ac:dyDescent="0.25">
      <c r="A123" s="313"/>
      <c r="B123" s="313"/>
      <c r="C123" s="313"/>
      <c r="D123" s="313"/>
      <c r="E123" s="313"/>
      <c r="F123" s="313"/>
      <c r="G123" s="313"/>
      <c r="H123" s="313"/>
      <c r="I123" s="313"/>
    </row>
    <row r="124" spans="1:9" x14ac:dyDescent="0.25">
      <c r="A124" s="313"/>
      <c r="B124" s="313"/>
      <c r="C124" s="313"/>
      <c r="D124" s="313"/>
      <c r="E124" s="313"/>
      <c r="F124" s="313"/>
      <c r="G124" s="313"/>
      <c r="H124" s="313"/>
      <c r="I124" s="313"/>
    </row>
    <row r="125" spans="1:9" x14ac:dyDescent="0.25">
      <c r="A125" s="313"/>
      <c r="B125" s="313"/>
      <c r="C125" s="313"/>
      <c r="D125" s="313"/>
      <c r="E125" s="313"/>
      <c r="F125" s="313"/>
      <c r="G125" s="313"/>
      <c r="H125" s="313"/>
      <c r="I125" s="313"/>
    </row>
    <row r="126" spans="1:9" x14ac:dyDescent="0.25">
      <c r="A126" s="313"/>
      <c r="B126" s="313"/>
      <c r="C126" s="313"/>
      <c r="D126" s="313"/>
      <c r="E126" s="313"/>
      <c r="F126" s="313"/>
      <c r="G126" s="313"/>
      <c r="H126" s="313"/>
      <c r="I126" s="313"/>
    </row>
    <row r="127" spans="1:9" x14ac:dyDescent="0.25">
      <c r="A127" s="313"/>
      <c r="B127" s="313"/>
      <c r="C127" s="313"/>
      <c r="D127" s="313"/>
      <c r="E127" s="313"/>
      <c r="F127" s="313"/>
      <c r="G127" s="313"/>
      <c r="H127" s="313"/>
      <c r="I127" s="313"/>
    </row>
    <row r="128" spans="1:9" x14ac:dyDescent="0.25">
      <c r="A128" s="313"/>
      <c r="B128" s="313"/>
      <c r="C128" s="313"/>
      <c r="D128" s="313"/>
      <c r="E128" s="313"/>
      <c r="F128" s="313"/>
      <c r="G128" s="313"/>
      <c r="H128" s="313"/>
      <c r="I128" s="313"/>
    </row>
    <row r="129" spans="1:9" x14ac:dyDescent="0.25">
      <c r="A129" s="313"/>
      <c r="B129" s="313"/>
      <c r="C129" s="313"/>
      <c r="D129" s="313"/>
      <c r="E129" s="313"/>
      <c r="F129" s="313"/>
      <c r="G129" s="313"/>
      <c r="H129" s="313"/>
      <c r="I129" s="313"/>
    </row>
    <row r="130" spans="1:9" x14ac:dyDescent="0.25">
      <c r="A130" s="313"/>
      <c r="B130" s="313"/>
      <c r="C130" s="313"/>
      <c r="D130" s="313"/>
      <c r="E130" s="313"/>
      <c r="F130" s="313"/>
      <c r="G130" s="313"/>
      <c r="H130" s="313"/>
      <c r="I130" s="313"/>
    </row>
    <row r="131" spans="1:9" x14ac:dyDescent="0.25">
      <c r="A131" s="313"/>
      <c r="B131" s="313"/>
      <c r="C131" s="313"/>
      <c r="D131" s="313"/>
      <c r="E131" s="313"/>
      <c r="F131" s="313"/>
      <c r="G131" s="313"/>
      <c r="H131" s="313"/>
      <c r="I131" s="313"/>
    </row>
    <row r="132" spans="1:9" x14ac:dyDescent="0.25">
      <c r="A132" s="313"/>
      <c r="B132" s="313"/>
      <c r="C132" s="313"/>
      <c r="D132" s="313"/>
      <c r="E132" s="313"/>
      <c r="F132" s="313"/>
      <c r="G132" s="313"/>
      <c r="H132" s="313"/>
      <c r="I132" s="313"/>
    </row>
    <row r="133" spans="1:9" x14ac:dyDescent="0.25">
      <c r="A133" s="313"/>
      <c r="B133" s="313"/>
      <c r="C133" s="313"/>
      <c r="D133" s="313"/>
      <c r="E133" s="313"/>
      <c r="F133" s="313"/>
      <c r="G133" s="313"/>
      <c r="H133" s="313"/>
      <c r="I133" s="313"/>
    </row>
    <row r="134" spans="1:9" x14ac:dyDescent="0.25">
      <c r="A134" s="313"/>
      <c r="B134" s="313"/>
      <c r="C134" s="313"/>
      <c r="D134" s="313"/>
      <c r="E134" s="313"/>
      <c r="F134" s="313"/>
      <c r="G134" s="313"/>
      <c r="H134" s="313"/>
      <c r="I134" s="313"/>
    </row>
    <row r="135" spans="1:9" x14ac:dyDescent="0.25">
      <c r="A135" s="313"/>
      <c r="B135" s="313"/>
      <c r="C135" s="313"/>
      <c r="D135" s="313"/>
      <c r="E135" s="313"/>
      <c r="F135" s="313"/>
      <c r="G135" s="313"/>
      <c r="H135" s="313"/>
      <c r="I135" s="313"/>
    </row>
    <row r="136" spans="1:9" x14ac:dyDescent="0.25">
      <c r="A136" s="313"/>
      <c r="B136" s="313"/>
      <c r="C136" s="313"/>
      <c r="D136" s="313"/>
      <c r="E136" s="313"/>
      <c r="F136" s="313"/>
      <c r="G136" s="313"/>
      <c r="H136" s="313"/>
      <c r="I136" s="313"/>
    </row>
    <row r="137" spans="1:9" x14ac:dyDescent="0.25">
      <c r="A137" s="313"/>
      <c r="B137" s="313"/>
      <c r="C137" s="313"/>
      <c r="D137" s="313"/>
      <c r="E137" s="313"/>
      <c r="F137" s="313"/>
      <c r="G137" s="313"/>
      <c r="H137" s="313"/>
      <c r="I137" s="313"/>
    </row>
    <row r="138" spans="1:9" x14ac:dyDescent="0.25">
      <c r="A138" s="313"/>
      <c r="B138" s="313"/>
      <c r="C138" s="313"/>
      <c r="D138" s="313"/>
      <c r="E138" s="313"/>
      <c r="F138" s="313"/>
      <c r="G138" s="313"/>
      <c r="H138" s="313"/>
      <c r="I138" s="313"/>
    </row>
    <row r="139" spans="1:9" x14ac:dyDescent="0.25">
      <c r="A139" s="313"/>
      <c r="B139" s="313"/>
      <c r="C139" s="313"/>
      <c r="D139" s="313"/>
      <c r="E139" s="313"/>
      <c r="F139" s="313"/>
      <c r="G139" s="313"/>
      <c r="H139" s="313"/>
      <c r="I139" s="313"/>
    </row>
    <row r="140" spans="1:9" x14ac:dyDescent="0.25">
      <c r="A140" s="313"/>
      <c r="B140" s="313"/>
      <c r="C140" s="313"/>
      <c r="D140" s="313"/>
      <c r="E140" s="313"/>
      <c r="F140" s="313"/>
      <c r="G140" s="313"/>
      <c r="H140" s="313"/>
      <c r="I140" s="313"/>
    </row>
    <row r="141" spans="1:9" x14ac:dyDescent="0.25">
      <c r="A141" s="313"/>
      <c r="B141" s="313"/>
      <c r="C141" s="313"/>
      <c r="D141" s="313"/>
      <c r="E141" s="313"/>
      <c r="F141" s="313"/>
      <c r="G141" s="313"/>
      <c r="H141" s="313"/>
      <c r="I141" s="313"/>
    </row>
    <row r="142" spans="1:9" x14ac:dyDescent="0.25">
      <c r="A142" s="313"/>
      <c r="B142" s="313"/>
      <c r="C142" s="313"/>
      <c r="D142" s="313"/>
      <c r="E142" s="313"/>
      <c r="F142" s="313"/>
      <c r="G142" s="313"/>
      <c r="H142" s="313"/>
      <c r="I142" s="313"/>
    </row>
    <row r="143" spans="1:9" x14ac:dyDescent="0.25">
      <c r="A143" s="313"/>
      <c r="B143" s="313"/>
      <c r="C143" s="313"/>
      <c r="D143" s="313"/>
      <c r="E143" s="313"/>
      <c r="F143" s="313"/>
      <c r="G143" s="313"/>
      <c r="H143" s="313"/>
      <c r="I143" s="313"/>
    </row>
    <row r="144" spans="1:9" x14ac:dyDescent="0.25">
      <c r="A144" s="313"/>
      <c r="B144" s="313"/>
      <c r="C144" s="313"/>
      <c r="D144" s="313"/>
      <c r="E144" s="313"/>
      <c r="F144" s="313"/>
      <c r="G144" s="313"/>
      <c r="H144" s="313"/>
      <c r="I144" s="313"/>
    </row>
    <row r="145" spans="1:9" x14ac:dyDescent="0.25">
      <c r="A145" s="313"/>
      <c r="B145" s="313"/>
      <c r="C145" s="313"/>
      <c r="D145" s="313"/>
      <c r="E145" s="313"/>
      <c r="F145" s="313"/>
      <c r="G145" s="313"/>
      <c r="H145" s="313"/>
      <c r="I145" s="313"/>
    </row>
    <row r="146" spans="1:9" x14ac:dyDescent="0.25">
      <c r="A146" s="313"/>
      <c r="B146" s="313"/>
      <c r="C146" s="313"/>
      <c r="D146" s="313"/>
      <c r="E146" s="313"/>
      <c r="F146" s="313"/>
      <c r="G146" s="313"/>
      <c r="H146" s="313"/>
      <c r="I146" s="313"/>
    </row>
    <row r="147" spans="1:9" x14ac:dyDescent="0.25">
      <c r="A147" s="313"/>
      <c r="B147" s="313"/>
      <c r="C147" s="313"/>
      <c r="D147" s="313"/>
      <c r="E147" s="313"/>
      <c r="F147" s="313"/>
      <c r="G147" s="313"/>
      <c r="H147" s="313"/>
      <c r="I147" s="313"/>
    </row>
    <row r="148" spans="1:9" x14ac:dyDescent="0.25">
      <c r="A148" s="313"/>
      <c r="B148" s="313"/>
      <c r="C148" s="313"/>
      <c r="D148" s="313"/>
      <c r="E148" s="313"/>
      <c r="F148" s="313"/>
      <c r="G148" s="313"/>
      <c r="H148" s="313"/>
      <c r="I148" s="313"/>
    </row>
    <row r="149" spans="1:9" x14ac:dyDescent="0.25">
      <c r="A149" s="313"/>
      <c r="B149" s="313"/>
      <c r="C149" s="313"/>
      <c r="D149" s="313"/>
      <c r="E149" s="313"/>
      <c r="F149" s="313"/>
      <c r="G149" s="313"/>
      <c r="H149" s="313"/>
      <c r="I149" s="313"/>
    </row>
    <row r="150" spans="1:9" x14ac:dyDescent="0.25">
      <c r="A150" s="313"/>
      <c r="B150" s="313"/>
      <c r="C150" s="313"/>
      <c r="D150" s="313"/>
      <c r="E150" s="313"/>
      <c r="F150" s="313"/>
      <c r="G150" s="313"/>
      <c r="H150" s="313"/>
      <c r="I150" s="313"/>
    </row>
    <row r="151" spans="1:9" x14ac:dyDescent="0.25">
      <c r="A151" s="313"/>
      <c r="B151" s="313"/>
      <c r="C151" s="313"/>
      <c r="D151" s="313"/>
      <c r="E151" s="313"/>
      <c r="F151" s="313"/>
      <c r="G151" s="313"/>
      <c r="H151" s="313"/>
      <c r="I151" s="313"/>
    </row>
    <row r="152" spans="1:9" x14ac:dyDescent="0.25">
      <c r="A152" s="313"/>
      <c r="B152" s="313"/>
      <c r="C152" s="313"/>
      <c r="D152" s="313"/>
      <c r="E152" s="313"/>
      <c r="F152" s="313"/>
      <c r="G152" s="313"/>
      <c r="H152" s="313"/>
      <c r="I152" s="313"/>
    </row>
    <row r="153" spans="1:9" x14ac:dyDescent="0.25">
      <c r="A153" s="313"/>
      <c r="B153" s="313"/>
      <c r="C153" s="313"/>
      <c r="D153" s="313"/>
      <c r="E153" s="313"/>
      <c r="F153" s="313"/>
      <c r="G153" s="313"/>
      <c r="H153" s="313"/>
      <c r="I153" s="313"/>
    </row>
    <row r="154" spans="1:9" x14ac:dyDescent="0.25">
      <c r="A154" s="313"/>
      <c r="B154" s="313"/>
      <c r="C154" s="313"/>
      <c r="D154" s="313"/>
      <c r="E154" s="313"/>
      <c r="F154" s="313"/>
      <c r="G154" s="313"/>
      <c r="H154" s="313"/>
      <c r="I154" s="313"/>
    </row>
    <row r="155" spans="1:9" x14ac:dyDescent="0.25">
      <c r="A155" s="313"/>
      <c r="B155" s="313"/>
      <c r="C155" s="313"/>
      <c r="D155" s="313"/>
      <c r="E155" s="313"/>
      <c r="F155" s="313"/>
      <c r="G155" s="313"/>
      <c r="H155" s="313"/>
      <c r="I155" s="313"/>
    </row>
    <row r="156" spans="1:9" x14ac:dyDescent="0.25">
      <c r="A156" s="313"/>
      <c r="B156" s="313"/>
      <c r="C156" s="313"/>
      <c r="D156" s="313"/>
      <c r="E156" s="313"/>
      <c r="F156" s="313"/>
      <c r="G156" s="313"/>
      <c r="H156" s="313"/>
      <c r="I156" s="313"/>
    </row>
    <row r="157" spans="1:9" x14ac:dyDescent="0.25">
      <c r="A157" s="313"/>
      <c r="B157" s="313"/>
      <c r="C157" s="313"/>
      <c r="D157" s="313"/>
      <c r="E157" s="313"/>
      <c r="F157" s="313"/>
      <c r="G157" s="313"/>
      <c r="H157" s="313"/>
      <c r="I157" s="313"/>
    </row>
    <row r="158" spans="1:9" x14ac:dyDescent="0.25">
      <c r="A158" s="313"/>
      <c r="B158" s="313"/>
      <c r="C158" s="313"/>
      <c r="D158" s="313"/>
      <c r="E158" s="313"/>
      <c r="F158" s="313"/>
      <c r="G158" s="313"/>
      <c r="H158" s="313"/>
      <c r="I158" s="313"/>
    </row>
    <row r="159" spans="1:9" x14ac:dyDescent="0.25">
      <c r="A159" s="313"/>
      <c r="B159" s="313"/>
      <c r="C159" s="313"/>
      <c r="D159" s="313"/>
      <c r="E159" s="313"/>
      <c r="F159" s="313"/>
      <c r="G159" s="313"/>
      <c r="H159" s="313"/>
      <c r="I159" s="313"/>
    </row>
    <row r="160" spans="1:9" x14ac:dyDescent="0.25">
      <c r="A160" s="313"/>
      <c r="B160" s="313"/>
      <c r="C160" s="313"/>
      <c r="D160" s="313"/>
      <c r="E160" s="313"/>
      <c r="F160" s="313"/>
      <c r="G160" s="313"/>
      <c r="H160" s="313"/>
      <c r="I160" s="313"/>
    </row>
    <row r="161" spans="1:9" x14ac:dyDescent="0.25">
      <c r="A161" s="313"/>
      <c r="B161" s="313"/>
      <c r="C161" s="313"/>
      <c r="D161" s="313"/>
      <c r="E161" s="313"/>
      <c r="F161" s="313"/>
      <c r="G161" s="313"/>
      <c r="H161" s="313"/>
      <c r="I161" s="313"/>
    </row>
    <row r="162" spans="1:9" x14ac:dyDescent="0.25">
      <c r="A162" s="313"/>
      <c r="B162" s="313"/>
      <c r="C162" s="313"/>
      <c r="D162" s="313"/>
      <c r="E162" s="313"/>
      <c r="F162" s="313"/>
      <c r="G162" s="313"/>
      <c r="H162" s="313"/>
      <c r="I162" s="313"/>
    </row>
    <row r="163" spans="1:9" x14ac:dyDescent="0.25">
      <c r="A163" s="313"/>
      <c r="B163" s="313"/>
      <c r="C163" s="313"/>
      <c r="D163" s="313"/>
      <c r="E163" s="313"/>
      <c r="F163" s="313"/>
      <c r="G163" s="313"/>
      <c r="H163" s="313"/>
      <c r="I163" s="313"/>
    </row>
    <row r="164" spans="1:9" x14ac:dyDescent="0.25">
      <c r="A164" s="313"/>
      <c r="B164" s="313"/>
      <c r="C164" s="313"/>
      <c r="D164" s="313"/>
      <c r="E164" s="313"/>
      <c r="F164" s="313"/>
      <c r="G164" s="313"/>
      <c r="H164" s="313"/>
      <c r="I164" s="313"/>
    </row>
    <row r="165" spans="1:9" x14ac:dyDescent="0.25">
      <c r="A165" s="313"/>
      <c r="B165" s="313"/>
      <c r="C165" s="313"/>
      <c r="D165" s="313"/>
      <c r="E165" s="313"/>
      <c r="F165" s="313"/>
      <c r="G165" s="313"/>
      <c r="H165" s="313"/>
      <c r="I165" s="313"/>
    </row>
    <row r="166" spans="1:9" x14ac:dyDescent="0.25">
      <c r="A166" s="313"/>
      <c r="B166" s="313"/>
      <c r="C166" s="313"/>
      <c r="D166" s="313"/>
      <c r="E166" s="313"/>
      <c r="F166" s="313"/>
      <c r="G166" s="313"/>
      <c r="H166" s="313"/>
      <c r="I166" s="313"/>
    </row>
    <row r="167" spans="1:9" x14ac:dyDescent="0.25">
      <c r="A167" s="313"/>
      <c r="B167" s="313"/>
      <c r="C167" s="313"/>
      <c r="D167" s="313"/>
      <c r="E167" s="313"/>
      <c r="F167" s="313"/>
      <c r="G167" s="313"/>
      <c r="H167" s="313"/>
      <c r="I167" s="313"/>
    </row>
    <row r="168" spans="1:9" x14ac:dyDescent="0.25">
      <c r="A168" s="313"/>
      <c r="B168" s="313"/>
      <c r="C168" s="313"/>
      <c r="D168" s="313"/>
      <c r="E168" s="313"/>
      <c r="F168" s="313"/>
      <c r="G168" s="313"/>
      <c r="H168" s="313"/>
      <c r="I168" s="313"/>
    </row>
    <row r="169" spans="1:9" x14ac:dyDescent="0.25">
      <c r="A169" s="313"/>
      <c r="B169" s="313"/>
      <c r="C169" s="313"/>
      <c r="D169" s="313"/>
      <c r="E169" s="313"/>
      <c r="F169" s="313"/>
      <c r="G169" s="313"/>
      <c r="H169" s="313"/>
      <c r="I169" s="313"/>
    </row>
    <row r="170" spans="1:9" x14ac:dyDescent="0.25">
      <c r="A170" s="313"/>
      <c r="B170" s="313"/>
      <c r="C170" s="313"/>
      <c r="D170" s="313"/>
      <c r="E170" s="313"/>
      <c r="F170" s="313"/>
      <c r="G170" s="313"/>
      <c r="H170" s="313"/>
      <c r="I170" s="313"/>
    </row>
    <row r="171" spans="1:9" x14ac:dyDescent="0.25">
      <c r="A171" s="313"/>
      <c r="B171" s="313"/>
      <c r="C171" s="313"/>
      <c r="D171" s="313"/>
      <c r="E171" s="313"/>
      <c r="F171" s="313"/>
      <c r="G171" s="313"/>
      <c r="H171" s="313"/>
      <c r="I171" s="313"/>
    </row>
    <row r="172" spans="1:9" x14ac:dyDescent="0.25">
      <c r="A172" s="313"/>
      <c r="B172" s="313"/>
      <c r="C172" s="313"/>
      <c r="D172" s="313"/>
      <c r="E172" s="313"/>
      <c r="F172" s="313"/>
      <c r="G172" s="313"/>
      <c r="H172" s="313"/>
      <c r="I172" s="313"/>
    </row>
    <row r="173" spans="1:9" x14ac:dyDescent="0.25">
      <c r="A173" s="313"/>
      <c r="B173" s="313"/>
      <c r="C173" s="313"/>
      <c r="D173" s="313"/>
      <c r="E173" s="313"/>
      <c r="F173" s="313"/>
      <c r="G173" s="313"/>
      <c r="H173" s="313"/>
      <c r="I173" s="313"/>
    </row>
    <row r="174" spans="1:9" x14ac:dyDescent="0.25">
      <c r="A174" s="313"/>
      <c r="B174" s="313"/>
      <c r="C174" s="313"/>
      <c r="D174" s="313"/>
      <c r="E174" s="313"/>
      <c r="F174" s="313"/>
      <c r="G174" s="313"/>
      <c r="H174" s="313"/>
      <c r="I174" s="313"/>
    </row>
    <row r="175" spans="1:9" x14ac:dyDescent="0.25">
      <c r="A175" s="313"/>
      <c r="B175" s="313"/>
      <c r="C175" s="313"/>
      <c r="D175" s="313"/>
      <c r="E175" s="313"/>
      <c r="F175" s="313"/>
      <c r="G175" s="313"/>
      <c r="H175" s="313"/>
      <c r="I175" s="313"/>
    </row>
    <row r="176" spans="1:9" x14ac:dyDescent="0.25">
      <c r="A176" s="313"/>
      <c r="B176" s="313"/>
      <c r="C176" s="313"/>
      <c r="D176" s="313"/>
      <c r="E176" s="313"/>
      <c r="F176" s="313"/>
      <c r="G176" s="313"/>
      <c r="H176" s="313"/>
      <c r="I176" s="313"/>
    </row>
  </sheetData>
  <mergeCells count="8">
    <mergeCell ref="J6:J8"/>
    <mergeCell ref="H5:J5"/>
    <mergeCell ref="E1:G2"/>
    <mergeCell ref="E3:G3"/>
    <mergeCell ref="A5:A8"/>
    <mergeCell ref="H6:H8"/>
    <mergeCell ref="I6:I8"/>
    <mergeCell ref="B5:G7"/>
  </mergeCells>
  <phoneticPr fontId="15" type="noConversion"/>
  <pageMargins left="0.7" right="0.7" top="0.75" bottom="0.75" header="0.3" footer="0.3"/>
  <pageSetup orientation="portrait" r:id="rId1"/>
  <ignoredErrors>
    <ignoredError sqref="J43:J44" formula="1"/>
    <ignoredError sqref="C67" evalError="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ED508-F37C-4268-938F-B28F347447F7}">
  <sheetPr>
    <pageSetUpPr fitToPage="1"/>
  </sheetPr>
  <dimension ref="A1:K30"/>
  <sheetViews>
    <sheetView workbookViewId="0">
      <selection activeCell="I10" sqref="I10"/>
    </sheetView>
  </sheetViews>
  <sheetFormatPr defaultColWidth="9.109375" defaultRowHeight="13.8" x14ac:dyDescent="0.25"/>
  <cols>
    <col min="1" max="1" width="6.6640625" style="1" customWidth="1"/>
    <col min="2" max="2" width="11.44140625" style="1" customWidth="1"/>
    <col min="3" max="3" width="2.6640625" style="2" customWidth="1"/>
    <col min="4" max="4" width="9.44140625" style="2" customWidth="1"/>
    <col min="5" max="5" width="11.5546875" style="1" customWidth="1"/>
    <col min="6" max="6" width="30" style="119" customWidth="1"/>
    <col min="7" max="7" width="8.6640625" style="2" customWidth="1"/>
    <col min="8" max="8" width="7.6640625" style="1" customWidth="1"/>
    <col min="9" max="9" width="10.6640625" style="1" customWidth="1"/>
    <col min="10" max="10" width="16" style="1" bestFit="1" customWidth="1"/>
    <col min="11" max="11" width="12.88671875" style="3" customWidth="1"/>
    <col min="12" max="16384" width="9.109375" style="3"/>
  </cols>
  <sheetData>
    <row r="1" spans="1:11" ht="14.25" customHeight="1" x14ac:dyDescent="0.25">
      <c r="C1" s="385" t="s">
        <v>0</v>
      </c>
      <c r="D1" s="385"/>
      <c r="E1" s="385"/>
      <c r="F1" s="385"/>
    </row>
    <row r="2" spans="1:11" x14ac:dyDescent="0.25">
      <c r="B2" s="68"/>
      <c r="C2" s="385"/>
      <c r="D2" s="385"/>
      <c r="E2" s="385"/>
      <c r="F2" s="385"/>
      <c r="G2" s="4"/>
      <c r="H2" s="68"/>
      <c r="I2" s="68"/>
    </row>
    <row r="3" spans="1:11" x14ac:dyDescent="0.25">
      <c r="C3" s="385" t="s">
        <v>87</v>
      </c>
      <c r="D3" s="385"/>
      <c r="E3" s="385"/>
      <c r="F3" s="385"/>
      <c r="G3" s="417"/>
      <c r="H3" s="417"/>
      <c r="I3" s="8"/>
      <c r="J3" s="5"/>
    </row>
    <row r="4" spans="1:11" ht="14.4" thickBot="1" x14ac:dyDescent="0.3">
      <c r="A4" s="69"/>
      <c r="F4" s="120"/>
      <c r="G4" s="7"/>
      <c r="H4" s="6"/>
      <c r="I4" s="6"/>
      <c r="J4" s="9"/>
    </row>
    <row r="5" spans="1:11" ht="15" customHeight="1" thickBot="1" x14ac:dyDescent="0.3">
      <c r="A5" s="386" t="s">
        <v>19</v>
      </c>
      <c r="B5" s="401" t="s">
        <v>28</v>
      </c>
      <c r="C5" s="401"/>
      <c r="D5" s="401"/>
      <c r="E5" s="402"/>
      <c r="F5" s="402"/>
      <c r="G5" s="382" t="s">
        <v>29</v>
      </c>
      <c r="H5" s="383"/>
      <c r="I5" s="383"/>
      <c r="J5" s="383"/>
      <c r="K5" s="384"/>
    </row>
    <row r="6" spans="1:11" ht="15" customHeight="1" x14ac:dyDescent="0.25">
      <c r="A6" s="387"/>
      <c r="B6" s="403"/>
      <c r="C6" s="403"/>
      <c r="D6" s="403"/>
      <c r="E6" s="404"/>
      <c r="F6" s="404"/>
      <c r="G6" s="406" t="s">
        <v>186</v>
      </c>
      <c r="H6" s="408" t="s">
        <v>7</v>
      </c>
      <c r="I6" s="408" t="s">
        <v>8</v>
      </c>
      <c r="J6" s="418" t="s">
        <v>5</v>
      </c>
      <c r="K6" s="418" t="s">
        <v>180</v>
      </c>
    </row>
    <row r="7" spans="1:11" ht="15" customHeight="1" x14ac:dyDescent="0.25">
      <c r="A7" s="387"/>
      <c r="B7" s="404"/>
      <c r="C7" s="404"/>
      <c r="D7" s="404"/>
      <c r="E7" s="404"/>
      <c r="F7" s="404"/>
      <c r="G7" s="406"/>
      <c r="H7" s="408"/>
      <c r="I7" s="408"/>
      <c r="J7" s="418"/>
      <c r="K7" s="418"/>
    </row>
    <row r="8" spans="1:11" ht="15.75" customHeight="1" thickBot="1" x14ac:dyDescent="0.3">
      <c r="A8" s="400"/>
      <c r="B8" s="12" t="s">
        <v>1</v>
      </c>
      <c r="C8" s="415" t="s">
        <v>2</v>
      </c>
      <c r="D8" s="416"/>
      <c r="E8" s="66" t="s">
        <v>3</v>
      </c>
      <c r="F8" s="121" t="s">
        <v>4</v>
      </c>
      <c r="G8" s="406"/>
      <c r="H8" s="94">
        <v>0.03</v>
      </c>
      <c r="I8" s="94">
        <v>0.1</v>
      </c>
      <c r="J8" s="72" t="s">
        <v>6</v>
      </c>
      <c r="K8" s="72" t="s">
        <v>179</v>
      </c>
    </row>
    <row r="9" spans="1:11" ht="51.6" thickBot="1" x14ac:dyDescent="0.3">
      <c r="A9" s="41">
        <v>1</v>
      </c>
      <c r="B9" s="42" t="s">
        <v>11</v>
      </c>
      <c r="C9" s="43">
        <v>1</v>
      </c>
      <c r="D9" s="44" t="s">
        <v>13</v>
      </c>
      <c r="E9" s="45" t="s">
        <v>88</v>
      </c>
      <c r="F9" s="11" t="s">
        <v>89</v>
      </c>
      <c r="G9" s="155">
        <v>504</v>
      </c>
      <c r="H9" s="156">
        <v>15</v>
      </c>
      <c r="I9" s="156">
        <v>50</v>
      </c>
      <c r="J9" s="157">
        <v>570</v>
      </c>
      <c r="K9" s="158">
        <v>2000</v>
      </c>
    </row>
    <row r="10" spans="1:11" ht="15" thickBot="1" x14ac:dyDescent="0.3">
      <c r="A10" s="16"/>
      <c r="B10" s="16"/>
      <c r="C10" s="91"/>
      <c r="D10" s="91"/>
      <c r="E10" s="16"/>
      <c r="F10" s="125"/>
      <c r="G10" s="147"/>
      <c r="H10" s="147"/>
      <c r="I10" s="147"/>
      <c r="J10" s="148" t="s">
        <v>181</v>
      </c>
      <c r="K10" s="141">
        <v>0</v>
      </c>
    </row>
    <row r="11" spans="1:11" ht="14.4" x14ac:dyDescent="0.25">
      <c r="A11" s="13"/>
      <c r="B11" s="13"/>
      <c r="C11" s="92"/>
      <c r="D11" s="92"/>
      <c r="E11" s="67"/>
      <c r="F11" s="90"/>
      <c r="G11" s="21"/>
      <c r="H11" s="21"/>
      <c r="I11" s="21"/>
      <c r="J11" s="96" t="s">
        <v>182</v>
      </c>
      <c r="K11" s="106">
        <f>K9</f>
        <v>2000</v>
      </c>
    </row>
    <row r="12" spans="1:11" ht="14.4" x14ac:dyDescent="0.25">
      <c r="A12" s="13"/>
      <c r="B12" s="13"/>
      <c r="C12" s="92"/>
      <c r="D12" s="92"/>
      <c r="E12" s="67"/>
      <c r="F12" s="90"/>
      <c r="G12" s="10"/>
      <c r="H12" s="14"/>
      <c r="I12" s="14"/>
      <c r="J12" s="97" t="s">
        <v>183</v>
      </c>
      <c r="K12" s="106">
        <v>0</v>
      </c>
    </row>
    <row r="13" spans="1:11" ht="15" thickBot="1" x14ac:dyDescent="0.3">
      <c r="A13" s="13"/>
      <c r="B13" s="13"/>
      <c r="C13" s="92"/>
      <c r="D13" s="92"/>
      <c r="E13" s="67"/>
      <c r="F13" s="90"/>
      <c r="G13" s="10"/>
      <c r="H13" s="14"/>
      <c r="I13" s="14"/>
      <c r="J13" s="97" t="s">
        <v>184</v>
      </c>
      <c r="K13" s="107">
        <v>0</v>
      </c>
    </row>
    <row r="14" spans="1:11" ht="22.8" customHeight="1" thickBot="1" x14ac:dyDescent="0.3">
      <c r="A14" s="18"/>
      <c r="B14" s="17"/>
      <c r="C14" s="93"/>
      <c r="D14" s="93"/>
      <c r="E14" s="67"/>
      <c r="F14" s="90"/>
      <c r="G14" s="10"/>
      <c r="H14" s="14"/>
      <c r="I14" s="14"/>
      <c r="J14" s="98" t="s">
        <v>185</v>
      </c>
      <c r="K14" s="99">
        <f>SUM(K10:K13)</f>
        <v>2000</v>
      </c>
    </row>
    <row r="15" spans="1:11" s="15" customFormat="1" ht="15" customHeight="1" x14ac:dyDescent="0.25">
      <c r="A15" s="67"/>
      <c r="B15" s="67"/>
      <c r="C15" s="67"/>
      <c r="D15" s="67"/>
      <c r="E15" s="67"/>
      <c r="F15" s="90"/>
      <c r="G15" s="10"/>
      <c r="H15" s="14"/>
      <c r="I15" s="14"/>
      <c r="J15" s="65"/>
    </row>
    <row r="16" spans="1:11" s="15" customFormat="1" x14ac:dyDescent="0.25">
      <c r="A16" s="67"/>
      <c r="B16" s="67"/>
      <c r="C16" s="67"/>
      <c r="D16" s="67"/>
      <c r="E16" s="67"/>
      <c r="F16" s="90"/>
      <c r="G16" s="10"/>
      <c r="H16" s="14"/>
      <c r="I16" s="14"/>
      <c r="J16" s="21"/>
    </row>
    <row r="17" spans="1:10" s="15" customFormat="1" x14ac:dyDescent="0.25">
      <c r="A17" s="67"/>
      <c r="B17" s="67"/>
      <c r="C17" s="67"/>
      <c r="D17" s="67"/>
      <c r="E17" s="67"/>
      <c r="F17" s="90"/>
      <c r="G17" s="10"/>
      <c r="H17" s="14"/>
      <c r="I17" s="14"/>
      <c r="J17" s="14"/>
    </row>
    <row r="18" spans="1:10" s="15" customFormat="1" x14ac:dyDescent="0.25">
      <c r="A18" s="67"/>
      <c r="B18" s="67"/>
      <c r="C18" s="67"/>
      <c r="D18" s="67"/>
      <c r="E18" s="67"/>
      <c r="F18" s="90"/>
      <c r="G18" s="10"/>
      <c r="H18" s="14"/>
      <c r="I18" s="14"/>
      <c r="J18" s="14"/>
    </row>
    <row r="19" spans="1:10" s="15" customFormat="1" x14ac:dyDescent="0.25">
      <c r="A19" s="67"/>
      <c r="B19" s="67"/>
      <c r="C19" s="67"/>
      <c r="D19" s="67"/>
      <c r="E19" s="67"/>
      <c r="F19" s="90"/>
      <c r="G19" s="10"/>
      <c r="H19" s="14"/>
      <c r="I19" s="14"/>
      <c r="J19" s="14"/>
    </row>
    <row r="20" spans="1:10" s="15" customFormat="1" x14ac:dyDescent="0.25">
      <c r="A20" s="67"/>
      <c r="B20" s="67"/>
      <c r="C20" s="67"/>
      <c r="D20" s="67"/>
      <c r="E20" s="67"/>
      <c r="F20" s="90"/>
      <c r="G20" s="10"/>
      <c r="H20" s="14"/>
      <c r="I20" s="14"/>
      <c r="J20" s="14"/>
    </row>
    <row r="21" spans="1:10" s="15" customFormat="1" x14ac:dyDescent="0.25">
      <c r="A21" s="67"/>
      <c r="B21" s="67"/>
      <c r="C21" s="67"/>
      <c r="D21" s="67"/>
      <c r="E21" s="67"/>
      <c r="F21" s="119"/>
      <c r="G21" s="10"/>
      <c r="H21" s="14"/>
      <c r="I21" s="14"/>
      <c r="J21" s="14"/>
    </row>
    <row r="22" spans="1:10" s="15" customFormat="1" x14ac:dyDescent="0.25">
      <c r="A22" s="67"/>
      <c r="B22" s="67"/>
      <c r="C22" s="67"/>
      <c r="D22" s="67"/>
      <c r="E22" s="67"/>
      <c r="F22" s="119"/>
      <c r="G22" s="10"/>
      <c r="H22" s="14"/>
      <c r="I22" s="14"/>
      <c r="J22" s="14"/>
    </row>
    <row r="23" spans="1:10" s="15" customFormat="1" x14ac:dyDescent="0.25">
      <c r="A23" s="67"/>
      <c r="B23" s="67"/>
      <c r="C23" s="67"/>
      <c r="D23" s="67"/>
      <c r="E23" s="67"/>
      <c r="F23" s="119"/>
      <c r="G23" s="10"/>
      <c r="H23" s="14"/>
      <c r="I23" s="14"/>
      <c r="J23" s="14"/>
    </row>
    <row r="24" spans="1:10" s="15" customFormat="1" x14ac:dyDescent="0.25">
      <c r="A24" s="67"/>
      <c r="B24" s="67"/>
      <c r="C24" s="67"/>
      <c r="D24" s="67"/>
      <c r="E24" s="67"/>
      <c r="F24" s="119"/>
      <c r="G24" s="10"/>
      <c r="H24" s="14"/>
      <c r="I24" s="14"/>
      <c r="J24" s="14"/>
    </row>
    <row r="25" spans="1:10" s="15" customFormat="1" x14ac:dyDescent="0.25">
      <c r="A25" s="67"/>
      <c r="B25" s="67"/>
      <c r="C25" s="67"/>
      <c r="D25" s="67"/>
      <c r="E25" s="67"/>
      <c r="F25" s="119"/>
      <c r="G25" s="10"/>
      <c r="H25" s="14"/>
      <c r="I25" s="14"/>
      <c r="J25" s="14"/>
    </row>
    <row r="26" spans="1:10" s="15" customFormat="1" x14ac:dyDescent="0.25">
      <c r="A26" s="67"/>
      <c r="B26" s="67"/>
      <c r="C26" s="67"/>
      <c r="D26" s="67"/>
      <c r="E26" s="1"/>
      <c r="F26" s="119"/>
      <c r="G26" s="2"/>
      <c r="H26" s="1"/>
      <c r="I26" s="1"/>
      <c r="J26" s="14"/>
    </row>
    <row r="27" spans="1:10" s="15" customFormat="1" x14ac:dyDescent="0.25">
      <c r="A27" s="67"/>
      <c r="B27" s="67"/>
      <c r="C27" s="67"/>
      <c r="D27" s="67"/>
      <c r="E27" s="1"/>
      <c r="F27" s="119"/>
      <c r="G27" s="2"/>
      <c r="H27" s="1"/>
      <c r="I27" s="1"/>
      <c r="J27" s="14"/>
    </row>
    <row r="28" spans="1:10" s="15" customFormat="1" x14ac:dyDescent="0.25">
      <c r="A28" s="67"/>
      <c r="B28" s="67"/>
      <c r="C28" s="67"/>
      <c r="D28" s="67"/>
      <c r="E28" s="1"/>
      <c r="F28" s="119"/>
      <c r="G28" s="2"/>
      <c r="H28" s="1"/>
      <c r="I28" s="1"/>
      <c r="J28" s="14"/>
    </row>
    <row r="29" spans="1:10" s="15" customFormat="1" x14ac:dyDescent="0.25">
      <c r="A29" s="67"/>
      <c r="B29" s="67"/>
      <c r="C29" s="67"/>
      <c r="D29" s="67"/>
      <c r="E29" s="1"/>
      <c r="F29" s="119"/>
      <c r="G29" s="2"/>
      <c r="H29" s="1"/>
      <c r="I29" s="1"/>
      <c r="J29" s="14"/>
    </row>
    <row r="30" spans="1:10" s="15" customFormat="1" x14ac:dyDescent="0.25">
      <c r="A30" s="67"/>
      <c r="B30" s="67"/>
      <c r="C30" s="67"/>
      <c r="D30" s="67"/>
      <c r="E30" s="1"/>
      <c r="F30" s="119"/>
      <c r="G30" s="2"/>
      <c r="H30" s="1"/>
      <c r="I30" s="1"/>
      <c r="J30" s="14"/>
    </row>
  </sheetData>
  <mergeCells count="12">
    <mergeCell ref="C1:F2"/>
    <mergeCell ref="C3:F3"/>
    <mergeCell ref="G3:H3"/>
    <mergeCell ref="A5:A8"/>
    <mergeCell ref="B5:F7"/>
    <mergeCell ref="G5:K5"/>
    <mergeCell ref="G6:G8"/>
    <mergeCell ref="H6:H7"/>
    <mergeCell ref="I6:I7"/>
    <mergeCell ref="J6:J7"/>
    <mergeCell ref="K6:K7"/>
    <mergeCell ref="C8:D8"/>
  </mergeCells>
  <pageMargins left="0.7" right="0.7" top="0.75" bottom="0.75" header="0.3" footer="0.3"/>
  <pageSetup scale="9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4C278-0283-42FE-8C4D-679265B17BAA}">
  <sheetPr>
    <pageSetUpPr fitToPage="1"/>
  </sheetPr>
  <dimension ref="A1:K36"/>
  <sheetViews>
    <sheetView topLeftCell="A4" workbookViewId="0">
      <selection activeCell="K15" sqref="K15"/>
    </sheetView>
  </sheetViews>
  <sheetFormatPr defaultColWidth="9.109375" defaultRowHeight="13.8" x14ac:dyDescent="0.25"/>
  <cols>
    <col min="1" max="1" width="6.6640625" style="1" customWidth="1"/>
    <col min="2" max="2" width="9.109375" style="1" bestFit="1" customWidth="1"/>
    <col min="3" max="3" width="2.6640625" style="2" customWidth="1"/>
    <col min="4" max="4" width="7.88671875" style="2" bestFit="1" customWidth="1"/>
    <col min="5" max="5" width="20.33203125" style="1" customWidth="1"/>
    <col min="6" max="6" width="33.21875" style="100" customWidth="1"/>
    <col min="7" max="7" width="8.6640625" style="2" customWidth="1"/>
    <col min="8" max="8" width="7.6640625" style="1" customWidth="1"/>
    <col min="9" max="9" width="10.6640625" style="1" customWidth="1"/>
    <col min="10" max="10" width="14.44140625" style="1" bestFit="1" customWidth="1"/>
    <col min="11" max="11" width="12.88671875" style="3" customWidth="1"/>
    <col min="12" max="16384" width="9.109375" style="3"/>
  </cols>
  <sheetData>
    <row r="1" spans="1:11" ht="14.25" customHeight="1" x14ac:dyDescent="0.25">
      <c r="C1" s="385" t="s">
        <v>0</v>
      </c>
      <c r="D1" s="385"/>
      <c r="E1" s="385"/>
      <c r="F1" s="385"/>
    </row>
    <row r="2" spans="1:11" x14ac:dyDescent="0.25">
      <c r="B2" s="68"/>
      <c r="C2" s="385"/>
      <c r="D2" s="385"/>
      <c r="E2" s="385"/>
      <c r="F2" s="385"/>
      <c r="G2" s="4"/>
      <c r="H2" s="68"/>
      <c r="I2" s="68"/>
    </row>
    <row r="3" spans="1:11" x14ac:dyDescent="0.25">
      <c r="C3" s="385" t="s">
        <v>108</v>
      </c>
      <c r="D3" s="385"/>
      <c r="E3" s="385"/>
      <c r="F3" s="385"/>
      <c r="G3" s="417"/>
      <c r="H3" s="417"/>
      <c r="I3" s="8"/>
      <c r="J3" s="5"/>
    </row>
    <row r="4" spans="1:11" ht="14.4" thickBot="1" x14ac:dyDescent="0.3">
      <c r="A4" s="69"/>
      <c r="F4" s="101"/>
      <c r="G4" s="7"/>
      <c r="H4" s="6"/>
      <c r="I4" s="6"/>
      <c r="J4" s="9"/>
    </row>
    <row r="5" spans="1:11" ht="15" customHeight="1" thickBot="1" x14ac:dyDescent="0.3">
      <c r="A5" s="386" t="s">
        <v>19</v>
      </c>
      <c r="B5" s="401" t="s">
        <v>28</v>
      </c>
      <c r="C5" s="401"/>
      <c r="D5" s="401"/>
      <c r="E5" s="402"/>
      <c r="F5" s="402"/>
      <c r="G5" s="382" t="s">
        <v>29</v>
      </c>
      <c r="H5" s="383"/>
      <c r="I5" s="383"/>
      <c r="J5" s="383"/>
      <c r="K5" s="384"/>
    </row>
    <row r="6" spans="1:11" ht="15" customHeight="1" x14ac:dyDescent="0.25">
      <c r="A6" s="387"/>
      <c r="B6" s="403"/>
      <c r="C6" s="403"/>
      <c r="D6" s="403"/>
      <c r="E6" s="404"/>
      <c r="F6" s="404"/>
      <c r="G6" s="434" t="s">
        <v>186</v>
      </c>
      <c r="H6" s="435" t="s">
        <v>7</v>
      </c>
      <c r="I6" s="435" t="s">
        <v>8</v>
      </c>
      <c r="J6" s="431" t="s">
        <v>5</v>
      </c>
      <c r="K6" s="409" t="s">
        <v>180</v>
      </c>
    </row>
    <row r="7" spans="1:11" ht="15" customHeight="1" x14ac:dyDescent="0.25">
      <c r="A7" s="387"/>
      <c r="B7" s="404"/>
      <c r="C7" s="404"/>
      <c r="D7" s="404"/>
      <c r="E7" s="404"/>
      <c r="F7" s="404"/>
      <c r="G7" s="406"/>
      <c r="H7" s="408"/>
      <c r="I7" s="408"/>
      <c r="J7" s="414"/>
      <c r="K7" s="410"/>
    </row>
    <row r="8" spans="1:11" ht="15.75" customHeight="1" thickBot="1" x14ac:dyDescent="0.3">
      <c r="A8" s="400"/>
      <c r="B8" s="12" t="s">
        <v>1</v>
      </c>
      <c r="C8" s="415" t="s">
        <v>2</v>
      </c>
      <c r="D8" s="416"/>
      <c r="E8" s="66" t="s">
        <v>3</v>
      </c>
      <c r="F8" s="102" t="s">
        <v>4</v>
      </c>
      <c r="G8" s="432"/>
      <c r="H8" s="20">
        <v>0.03</v>
      </c>
      <c r="I8" s="20">
        <v>0.1</v>
      </c>
      <c r="J8" s="159" t="s">
        <v>6</v>
      </c>
      <c r="K8" s="259" t="s">
        <v>179</v>
      </c>
    </row>
    <row r="9" spans="1:11" ht="20.399999999999999" x14ac:dyDescent="0.25">
      <c r="A9" s="41">
        <v>1</v>
      </c>
      <c r="B9" s="42" t="s">
        <v>9</v>
      </c>
      <c r="C9" s="43">
        <v>1</v>
      </c>
      <c r="D9" s="44" t="s">
        <v>13</v>
      </c>
      <c r="E9" s="45" t="s">
        <v>110</v>
      </c>
      <c r="F9" s="11" t="s">
        <v>111</v>
      </c>
      <c r="G9" s="166">
        <v>1000</v>
      </c>
      <c r="H9" s="167">
        <v>30</v>
      </c>
      <c r="I9" s="167">
        <v>100</v>
      </c>
      <c r="J9" s="163">
        <f>SUM(G9:I9)</f>
        <v>1130</v>
      </c>
      <c r="K9" s="297">
        <f>SUM(J9*20%)+J9</f>
        <v>1356</v>
      </c>
    </row>
    <row r="10" spans="1:11" ht="30.6" x14ac:dyDescent="0.25">
      <c r="A10" s="41">
        <v>2</v>
      </c>
      <c r="B10" s="42" t="s">
        <v>12</v>
      </c>
      <c r="C10" s="43">
        <v>1</v>
      </c>
      <c r="D10" s="44" t="s">
        <v>13</v>
      </c>
      <c r="E10" s="45" t="s">
        <v>112</v>
      </c>
      <c r="F10" s="11" t="s">
        <v>22</v>
      </c>
      <c r="G10" s="79">
        <v>2550</v>
      </c>
      <c r="H10" s="80">
        <v>77</v>
      </c>
      <c r="I10" s="80">
        <v>255</v>
      </c>
      <c r="J10" s="164">
        <f>SUM(G10:I10)</f>
        <v>2882</v>
      </c>
      <c r="K10" s="297">
        <f t="shared" ref="K10:K15" si="0">SUM(J10*20%)+J10</f>
        <v>3458.4</v>
      </c>
    </row>
    <row r="11" spans="1:11" ht="30.6" x14ac:dyDescent="0.25">
      <c r="A11" s="41">
        <v>3</v>
      </c>
      <c r="B11" s="57" t="s">
        <v>12</v>
      </c>
      <c r="C11" s="43">
        <v>1</v>
      </c>
      <c r="D11" s="44" t="s">
        <v>13</v>
      </c>
      <c r="E11" s="58" t="s">
        <v>113</v>
      </c>
      <c r="F11" s="59" t="s">
        <v>22</v>
      </c>
      <c r="G11" s="81">
        <v>2775</v>
      </c>
      <c r="H11" s="82">
        <v>83</v>
      </c>
      <c r="I11" s="82">
        <v>278</v>
      </c>
      <c r="J11" s="165">
        <f>SUM(G11:I11)</f>
        <v>3136</v>
      </c>
      <c r="K11" s="297">
        <f t="shared" si="0"/>
        <v>3763.2</v>
      </c>
    </row>
    <row r="12" spans="1:11" ht="102" x14ac:dyDescent="0.25">
      <c r="A12" s="41">
        <v>4</v>
      </c>
      <c r="B12" s="57" t="s">
        <v>10</v>
      </c>
      <c r="C12" s="48">
        <v>5</v>
      </c>
      <c r="D12" s="49" t="s">
        <v>72</v>
      </c>
      <c r="E12" s="58" t="s">
        <v>114</v>
      </c>
      <c r="F12" s="59" t="s">
        <v>115</v>
      </c>
      <c r="G12" s="81">
        <v>7037</v>
      </c>
      <c r="H12" s="82">
        <v>211</v>
      </c>
      <c r="I12" s="82">
        <v>704</v>
      </c>
      <c r="J12" s="165">
        <f>SUM(G12:I12)</f>
        <v>7952</v>
      </c>
      <c r="K12" s="297">
        <f t="shared" si="0"/>
        <v>9542.4</v>
      </c>
    </row>
    <row r="13" spans="1:11" ht="40.799999999999997" x14ac:dyDescent="0.25">
      <c r="A13" s="41">
        <v>5</v>
      </c>
      <c r="B13" s="57" t="s">
        <v>10</v>
      </c>
      <c r="C13" s="48">
        <v>5</v>
      </c>
      <c r="D13" s="49" t="s">
        <v>72</v>
      </c>
      <c r="E13" s="58" t="s">
        <v>116</v>
      </c>
      <c r="F13" s="59" t="s">
        <v>109</v>
      </c>
      <c r="G13" s="81">
        <v>2756</v>
      </c>
      <c r="H13" s="82">
        <v>83</v>
      </c>
      <c r="I13" s="82">
        <v>276</v>
      </c>
      <c r="J13" s="165">
        <f t="shared" ref="J13:J15" si="1">SUM(G13:I13)</f>
        <v>3115</v>
      </c>
      <c r="K13" s="297">
        <f t="shared" si="0"/>
        <v>3738</v>
      </c>
    </row>
    <row r="14" spans="1:11" ht="61.2" x14ac:dyDescent="0.25">
      <c r="A14" s="41">
        <v>6</v>
      </c>
      <c r="B14" s="57" t="s">
        <v>95</v>
      </c>
      <c r="C14" s="48">
        <v>5</v>
      </c>
      <c r="D14" s="49" t="s">
        <v>72</v>
      </c>
      <c r="E14" s="58" t="s">
        <v>117</v>
      </c>
      <c r="F14" s="59" t="s">
        <v>118</v>
      </c>
      <c r="G14" s="81">
        <v>38016</v>
      </c>
      <c r="H14" s="82">
        <v>1140</v>
      </c>
      <c r="I14" s="82">
        <v>3802</v>
      </c>
      <c r="J14" s="165">
        <f t="shared" si="1"/>
        <v>42958</v>
      </c>
      <c r="K14" s="297">
        <f t="shared" si="0"/>
        <v>51549.599999999999</v>
      </c>
    </row>
    <row r="15" spans="1:11" ht="31.2" thickBot="1" x14ac:dyDescent="0.3">
      <c r="A15" s="41">
        <v>7</v>
      </c>
      <c r="B15" s="50" t="s">
        <v>12</v>
      </c>
      <c r="C15" s="51">
        <v>6</v>
      </c>
      <c r="D15" s="52" t="s">
        <v>72</v>
      </c>
      <c r="E15" s="53" t="s">
        <v>119</v>
      </c>
      <c r="F15" s="22" t="s">
        <v>120</v>
      </c>
      <c r="G15" s="168">
        <v>14875</v>
      </c>
      <c r="H15" s="169">
        <v>446</v>
      </c>
      <c r="I15" s="169">
        <v>1488</v>
      </c>
      <c r="J15" s="165">
        <f t="shared" si="1"/>
        <v>16809</v>
      </c>
      <c r="K15" s="298">
        <f t="shared" si="0"/>
        <v>20170.8</v>
      </c>
    </row>
    <row r="16" spans="1:11" ht="14.4" x14ac:dyDescent="0.25">
      <c r="A16" s="16"/>
      <c r="B16" s="16"/>
      <c r="C16" s="91"/>
      <c r="D16" s="91"/>
      <c r="E16" s="16"/>
      <c r="F16" s="103"/>
      <c r="G16" s="147"/>
      <c r="H16" s="147"/>
      <c r="I16" s="147"/>
      <c r="J16" s="234" t="s">
        <v>181</v>
      </c>
      <c r="K16" s="228">
        <v>0</v>
      </c>
    </row>
    <row r="17" spans="1:11" ht="14.4" x14ac:dyDescent="0.25">
      <c r="A17" s="13"/>
      <c r="B17" s="13"/>
      <c r="C17" s="92"/>
      <c r="D17" s="92"/>
      <c r="E17" s="67"/>
      <c r="F17" s="104"/>
      <c r="G17" s="21"/>
      <c r="H17" s="21"/>
      <c r="I17" s="21"/>
      <c r="J17" s="235" t="s">
        <v>182</v>
      </c>
      <c r="K17" s="232">
        <f>SUM(K9:K11)</f>
        <v>8577.5999999999985</v>
      </c>
    </row>
    <row r="18" spans="1:11" ht="14.4" x14ac:dyDescent="0.25">
      <c r="A18" s="13"/>
      <c r="B18" s="13"/>
      <c r="C18" s="92"/>
      <c r="D18" s="92"/>
      <c r="E18" s="67"/>
      <c r="F18" s="104"/>
      <c r="G18" s="10"/>
      <c r="H18" s="14"/>
      <c r="I18" s="14"/>
      <c r="J18" s="235" t="s">
        <v>183</v>
      </c>
      <c r="K18" s="232">
        <v>0</v>
      </c>
    </row>
    <row r="19" spans="1:11" ht="20.399999999999999" x14ac:dyDescent="0.25">
      <c r="A19" s="13"/>
      <c r="B19" s="13"/>
      <c r="C19" s="92"/>
      <c r="D19" s="92"/>
      <c r="E19" s="67"/>
      <c r="F19" s="104"/>
      <c r="G19" s="10"/>
      <c r="H19" s="14"/>
      <c r="I19" s="14"/>
      <c r="J19" s="235" t="s">
        <v>184</v>
      </c>
      <c r="K19" s="232">
        <f>SUM(K12:K15)</f>
        <v>85000.8</v>
      </c>
    </row>
    <row r="20" spans="1:11" ht="22.8" customHeight="1" thickBot="1" x14ac:dyDescent="0.3">
      <c r="A20" s="18"/>
      <c r="B20" s="17"/>
      <c r="C20" s="93"/>
      <c r="D20" s="93"/>
      <c r="E20" s="67"/>
      <c r="F20" s="104"/>
      <c r="G20" s="10"/>
      <c r="H20" s="14"/>
      <c r="I20" s="14"/>
      <c r="J20" s="269" t="s">
        <v>185</v>
      </c>
      <c r="K20" s="275">
        <f>SUM(K16:K19)</f>
        <v>93578.4</v>
      </c>
    </row>
    <row r="21" spans="1:11" s="15" customFormat="1" ht="15" customHeight="1" x14ac:dyDescent="0.25">
      <c r="A21" s="67"/>
      <c r="B21" s="67"/>
      <c r="C21" s="67"/>
      <c r="D21" s="67"/>
      <c r="E21" s="67"/>
      <c r="F21" s="104"/>
      <c r="G21" s="10"/>
      <c r="H21" s="14"/>
      <c r="I21" s="14"/>
      <c r="J21" s="147"/>
    </row>
    <row r="22" spans="1:11" s="15" customFormat="1" x14ac:dyDescent="0.25">
      <c r="A22" s="67"/>
      <c r="B22" s="67"/>
      <c r="C22" s="67"/>
      <c r="D22" s="67"/>
      <c r="E22" s="67"/>
      <c r="F22" s="104"/>
      <c r="G22" s="10"/>
      <c r="H22" s="14"/>
      <c r="I22" s="14"/>
      <c r="J22" s="21"/>
    </row>
    <row r="23" spans="1:11" s="15" customFormat="1" x14ac:dyDescent="0.25">
      <c r="A23" s="67"/>
      <c r="B23" s="67"/>
      <c r="C23" s="67"/>
      <c r="D23" s="67"/>
      <c r="E23" s="67"/>
      <c r="F23" s="104"/>
      <c r="G23" s="10"/>
      <c r="H23" s="14"/>
      <c r="I23" s="14"/>
      <c r="J23" s="14"/>
    </row>
    <row r="24" spans="1:11" s="15" customFormat="1" x14ac:dyDescent="0.25">
      <c r="A24" s="67"/>
      <c r="B24" s="67"/>
      <c r="C24" s="67"/>
      <c r="D24" s="67"/>
      <c r="E24" s="67"/>
      <c r="F24" s="104"/>
      <c r="G24" s="10"/>
      <c r="H24" s="14"/>
      <c r="I24" s="14"/>
      <c r="J24" s="14"/>
    </row>
    <row r="25" spans="1:11" s="15" customFormat="1" x14ac:dyDescent="0.25">
      <c r="A25" s="67"/>
      <c r="B25" s="67"/>
      <c r="C25" s="67"/>
      <c r="D25" s="67"/>
      <c r="E25" s="67"/>
      <c r="F25" s="104"/>
      <c r="G25" s="10"/>
      <c r="H25" s="14"/>
      <c r="I25" s="14"/>
      <c r="J25" s="14"/>
    </row>
    <row r="26" spans="1:11" s="15" customFormat="1" x14ac:dyDescent="0.25">
      <c r="A26" s="67"/>
      <c r="B26" s="67"/>
      <c r="C26" s="67"/>
      <c r="D26" s="67"/>
      <c r="E26" s="67"/>
      <c r="F26" s="104"/>
      <c r="G26" s="10"/>
      <c r="H26" s="14"/>
      <c r="I26" s="14"/>
      <c r="J26" s="14"/>
    </row>
    <row r="27" spans="1:11" s="15" customFormat="1" x14ac:dyDescent="0.25">
      <c r="A27" s="67"/>
      <c r="B27" s="67"/>
      <c r="C27" s="67"/>
      <c r="D27" s="67"/>
      <c r="E27" s="67"/>
      <c r="F27" s="100"/>
      <c r="G27" s="10"/>
      <c r="H27" s="14"/>
      <c r="I27" s="14"/>
      <c r="J27" s="14"/>
    </row>
    <row r="28" spans="1:11" s="15" customFormat="1" x14ac:dyDescent="0.25">
      <c r="A28" s="67"/>
      <c r="B28" s="67"/>
      <c r="C28" s="67"/>
      <c r="D28" s="67"/>
      <c r="E28" s="67"/>
      <c r="F28" s="100"/>
      <c r="G28" s="10"/>
      <c r="H28" s="14"/>
      <c r="I28" s="14"/>
      <c r="J28" s="14"/>
    </row>
    <row r="29" spans="1:11" s="15" customFormat="1" x14ac:dyDescent="0.25">
      <c r="A29" s="67"/>
      <c r="B29" s="67"/>
      <c r="C29" s="67"/>
      <c r="D29" s="67"/>
      <c r="E29" s="67"/>
      <c r="F29" s="100"/>
      <c r="G29" s="10"/>
      <c r="H29" s="14"/>
      <c r="I29" s="14"/>
      <c r="J29" s="14"/>
    </row>
    <row r="30" spans="1:11" s="15" customFormat="1" x14ac:dyDescent="0.25">
      <c r="A30" s="67"/>
      <c r="B30" s="67"/>
      <c r="C30" s="67"/>
      <c r="D30" s="67"/>
      <c r="E30" s="67"/>
      <c r="F30" s="100"/>
      <c r="G30" s="10"/>
      <c r="H30" s="14"/>
      <c r="I30" s="14"/>
      <c r="J30" s="14"/>
    </row>
    <row r="31" spans="1:11" s="15" customFormat="1" x14ac:dyDescent="0.25">
      <c r="A31" s="67"/>
      <c r="B31" s="67"/>
      <c r="C31" s="67"/>
      <c r="D31" s="67"/>
      <c r="E31" s="67"/>
      <c r="F31" s="100"/>
      <c r="G31" s="10"/>
      <c r="H31" s="14"/>
      <c r="I31" s="14"/>
      <c r="J31" s="14"/>
    </row>
    <row r="32" spans="1:11" s="15" customFormat="1" x14ac:dyDescent="0.25">
      <c r="A32" s="67"/>
      <c r="B32" s="67"/>
      <c r="C32" s="67"/>
      <c r="D32" s="67"/>
      <c r="E32" s="1"/>
      <c r="F32" s="100"/>
      <c r="G32" s="2"/>
      <c r="H32" s="1"/>
      <c r="I32" s="1"/>
      <c r="J32" s="14"/>
    </row>
    <row r="33" spans="1:10" s="15" customFormat="1" x14ac:dyDescent="0.25">
      <c r="A33" s="67"/>
      <c r="B33" s="67"/>
      <c r="C33" s="67"/>
      <c r="D33" s="67"/>
      <c r="E33" s="1"/>
      <c r="F33" s="100"/>
      <c r="G33" s="2"/>
      <c r="H33" s="1"/>
      <c r="I33" s="1"/>
      <c r="J33" s="14"/>
    </row>
    <row r="34" spans="1:10" s="15" customFormat="1" x14ac:dyDescent="0.25">
      <c r="A34" s="67"/>
      <c r="B34" s="67"/>
      <c r="C34" s="67"/>
      <c r="D34" s="67"/>
      <c r="E34" s="1"/>
      <c r="F34" s="100"/>
      <c r="G34" s="2"/>
      <c r="H34" s="1"/>
      <c r="I34" s="1"/>
      <c r="J34" s="14"/>
    </row>
    <row r="35" spans="1:10" s="15" customFormat="1" x14ac:dyDescent="0.25">
      <c r="A35" s="67"/>
      <c r="B35" s="67"/>
      <c r="C35" s="67"/>
      <c r="D35" s="67"/>
      <c r="E35" s="1"/>
      <c r="F35" s="100"/>
      <c r="G35" s="2"/>
      <c r="H35" s="1"/>
      <c r="I35" s="1"/>
      <c r="J35" s="14"/>
    </row>
    <row r="36" spans="1:10" s="15" customFormat="1" x14ac:dyDescent="0.25">
      <c r="A36" s="67"/>
      <c r="B36" s="67"/>
      <c r="C36" s="67"/>
      <c r="D36" s="67"/>
      <c r="E36" s="1"/>
      <c r="F36" s="100"/>
      <c r="G36" s="2"/>
      <c r="H36" s="1"/>
      <c r="I36" s="1"/>
      <c r="J36" s="14"/>
    </row>
  </sheetData>
  <mergeCells count="12">
    <mergeCell ref="C1:F2"/>
    <mergeCell ref="C3:F3"/>
    <mergeCell ref="G3:H3"/>
    <mergeCell ref="A5:A8"/>
    <mergeCell ref="B5:F7"/>
    <mergeCell ref="G5:K5"/>
    <mergeCell ref="G6:G8"/>
    <mergeCell ref="H6:H7"/>
    <mergeCell ref="I6:I7"/>
    <mergeCell ref="J6:J7"/>
    <mergeCell ref="K6:K7"/>
    <mergeCell ref="C8:D8"/>
  </mergeCells>
  <pageMargins left="0.7" right="0.7" top="0.75" bottom="0.75" header="0.3" footer="0.3"/>
  <pageSetup scale="91"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3DBD1-BBF6-4C8E-8B3B-20AC3BB5B163}">
  <sheetPr>
    <pageSetUpPr fitToPage="1"/>
  </sheetPr>
  <dimension ref="A1:K35"/>
  <sheetViews>
    <sheetView topLeftCell="A10" workbookViewId="0">
      <selection activeCell="F17" sqref="F17"/>
    </sheetView>
  </sheetViews>
  <sheetFormatPr defaultColWidth="9.109375" defaultRowHeight="13.8" x14ac:dyDescent="0.25"/>
  <cols>
    <col min="1" max="1" width="6.6640625" style="1" customWidth="1"/>
    <col min="2" max="2" width="11.44140625" style="1" customWidth="1"/>
    <col min="3" max="3" width="2.6640625" style="2" customWidth="1"/>
    <col min="4" max="4" width="9.44140625" style="2" customWidth="1"/>
    <col min="5" max="5" width="20.6640625" style="1" customWidth="1"/>
    <col min="6" max="6" width="20.6640625" style="100" customWidth="1"/>
    <col min="7" max="7" width="8.6640625" style="2" customWidth="1"/>
    <col min="8" max="8" width="7.6640625" style="1" customWidth="1"/>
    <col min="9" max="9" width="10.6640625" style="1" customWidth="1"/>
    <col min="10" max="10" width="16" style="1" bestFit="1" customWidth="1"/>
    <col min="11" max="11" width="12.88671875" style="3" customWidth="1"/>
    <col min="12" max="16384" width="9.109375" style="3"/>
  </cols>
  <sheetData>
    <row r="1" spans="1:11" ht="14.25" customHeight="1" x14ac:dyDescent="0.25">
      <c r="C1" s="385" t="s">
        <v>0</v>
      </c>
      <c r="D1" s="385"/>
      <c r="E1" s="385"/>
      <c r="F1" s="385"/>
    </row>
    <row r="2" spans="1:11" x14ac:dyDescent="0.25">
      <c r="B2" s="68"/>
      <c r="C2" s="385"/>
      <c r="D2" s="385"/>
      <c r="E2" s="385"/>
      <c r="F2" s="385"/>
      <c r="G2" s="4"/>
      <c r="H2" s="68"/>
      <c r="I2" s="68"/>
    </row>
    <row r="3" spans="1:11" x14ac:dyDescent="0.25">
      <c r="C3" s="385" t="s">
        <v>38</v>
      </c>
      <c r="D3" s="385"/>
      <c r="E3" s="385"/>
      <c r="F3" s="385"/>
      <c r="G3" s="417"/>
      <c r="H3" s="417"/>
      <c r="I3" s="8"/>
      <c r="J3" s="5"/>
    </row>
    <row r="4" spans="1:11" ht="14.4" thickBot="1" x14ac:dyDescent="0.3">
      <c r="A4" s="69"/>
      <c r="F4" s="101"/>
      <c r="G4" s="7"/>
      <c r="H4" s="6"/>
      <c r="I4" s="6"/>
      <c r="J4" s="9"/>
    </row>
    <row r="5" spans="1:11" ht="15" customHeight="1" thickBot="1" x14ac:dyDescent="0.3">
      <c r="A5" s="386" t="s">
        <v>19</v>
      </c>
      <c r="B5" s="401" t="s">
        <v>28</v>
      </c>
      <c r="C5" s="401"/>
      <c r="D5" s="401"/>
      <c r="E5" s="402"/>
      <c r="F5" s="402"/>
      <c r="G5" s="382" t="s">
        <v>29</v>
      </c>
      <c r="H5" s="383"/>
      <c r="I5" s="383"/>
      <c r="J5" s="383"/>
      <c r="K5" s="384"/>
    </row>
    <row r="6" spans="1:11" ht="15" customHeight="1" x14ac:dyDescent="0.25">
      <c r="A6" s="387"/>
      <c r="B6" s="403"/>
      <c r="C6" s="403"/>
      <c r="D6" s="403"/>
      <c r="E6" s="404"/>
      <c r="F6" s="404"/>
      <c r="G6" s="406" t="s">
        <v>186</v>
      </c>
      <c r="H6" s="408" t="s">
        <v>7</v>
      </c>
      <c r="I6" s="408" t="s">
        <v>8</v>
      </c>
      <c r="J6" s="414" t="s">
        <v>5</v>
      </c>
      <c r="K6" s="409" t="s">
        <v>180</v>
      </c>
    </row>
    <row r="7" spans="1:11" ht="15" customHeight="1" x14ac:dyDescent="0.25">
      <c r="A7" s="387"/>
      <c r="B7" s="404"/>
      <c r="C7" s="404"/>
      <c r="D7" s="404"/>
      <c r="E7" s="404"/>
      <c r="F7" s="404"/>
      <c r="G7" s="406"/>
      <c r="H7" s="408"/>
      <c r="I7" s="408"/>
      <c r="J7" s="414"/>
      <c r="K7" s="410"/>
    </row>
    <row r="8" spans="1:11" ht="15.75" customHeight="1" thickBot="1" x14ac:dyDescent="0.3">
      <c r="A8" s="400"/>
      <c r="B8" s="162" t="s">
        <v>1</v>
      </c>
      <c r="C8" s="415" t="s">
        <v>2</v>
      </c>
      <c r="D8" s="416"/>
      <c r="E8" s="160" t="s">
        <v>3</v>
      </c>
      <c r="F8" s="102" t="s">
        <v>4</v>
      </c>
      <c r="G8" s="406"/>
      <c r="H8" s="94">
        <v>0.03</v>
      </c>
      <c r="I8" s="94">
        <v>0.1</v>
      </c>
      <c r="J8" s="14" t="s">
        <v>6</v>
      </c>
      <c r="K8" s="211" t="s">
        <v>179</v>
      </c>
    </row>
    <row r="9" spans="1:11" ht="20.399999999999999" x14ac:dyDescent="0.25">
      <c r="A9" s="41">
        <v>1</v>
      </c>
      <c r="B9" s="42" t="s">
        <v>12</v>
      </c>
      <c r="C9" s="43">
        <v>1</v>
      </c>
      <c r="D9" s="44" t="s">
        <v>13</v>
      </c>
      <c r="E9" s="45" t="s">
        <v>39</v>
      </c>
      <c r="F9" s="29" t="s">
        <v>39</v>
      </c>
      <c r="G9" s="222">
        <v>1071</v>
      </c>
      <c r="H9" s="223">
        <v>32</v>
      </c>
      <c r="I9" s="223">
        <v>107</v>
      </c>
      <c r="J9" s="251">
        <f t="shared" ref="J9:J14" si="0">SUM(G9:I9)</f>
        <v>1210</v>
      </c>
      <c r="K9" s="170">
        <f>SUM(J9*20%)+J9</f>
        <v>1452</v>
      </c>
    </row>
    <row r="10" spans="1:11" ht="30.6" x14ac:dyDescent="0.25">
      <c r="A10" s="41">
        <v>2</v>
      </c>
      <c r="B10" s="42" t="s">
        <v>12</v>
      </c>
      <c r="C10" s="43">
        <v>1</v>
      </c>
      <c r="D10" s="44" t="s">
        <v>13</v>
      </c>
      <c r="E10" s="45" t="s">
        <v>40</v>
      </c>
      <c r="F10" s="29" t="s">
        <v>41</v>
      </c>
      <c r="G10" s="224">
        <v>1506</v>
      </c>
      <c r="H10" s="221">
        <v>45</v>
      </c>
      <c r="I10" s="221">
        <v>151</v>
      </c>
      <c r="J10" s="252">
        <f t="shared" si="0"/>
        <v>1702</v>
      </c>
      <c r="K10" s="299">
        <f t="shared" ref="K10:K14" si="1">SUM(J10*20%)+J10</f>
        <v>2042.4</v>
      </c>
    </row>
    <row r="11" spans="1:11" ht="71.400000000000006" x14ac:dyDescent="0.25">
      <c r="A11" s="41">
        <v>3</v>
      </c>
      <c r="B11" s="42" t="s">
        <v>11</v>
      </c>
      <c r="C11" s="46">
        <v>3</v>
      </c>
      <c r="D11" s="47" t="s">
        <v>25</v>
      </c>
      <c r="E11" s="45" t="s">
        <v>42</v>
      </c>
      <c r="F11" s="29" t="s">
        <v>43</v>
      </c>
      <c r="G11" s="224">
        <v>5313</v>
      </c>
      <c r="H11" s="221">
        <v>159</v>
      </c>
      <c r="I11" s="221">
        <v>531</v>
      </c>
      <c r="J11" s="252">
        <f t="shared" si="0"/>
        <v>6003</v>
      </c>
      <c r="K11" s="299">
        <f t="shared" si="1"/>
        <v>7203.6</v>
      </c>
    </row>
    <row r="12" spans="1:11" ht="61.2" x14ac:dyDescent="0.25">
      <c r="A12" s="41">
        <v>4</v>
      </c>
      <c r="B12" s="42" t="s">
        <v>11</v>
      </c>
      <c r="C12" s="46">
        <v>3</v>
      </c>
      <c r="D12" s="47" t="s">
        <v>25</v>
      </c>
      <c r="E12" s="45" t="s">
        <v>44</v>
      </c>
      <c r="F12" s="29" t="s">
        <v>45</v>
      </c>
      <c r="G12" s="224">
        <v>6080</v>
      </c>
      <c r="H12" s="221">
        <v>182</v>
      </c>
      <c r="I12" s="221">
        <v>608</v>
      </c>
      <c r="J12" s="252">
        <f t="shared" si="0"/>
        <v>6870</v>
      </c>
      <c r="K12" s="299">
        <f t="shared" si="1"/>
        <v>8244</v>
      </c>
    </row>
    <row r="13" spans="1:11" ht="40.799999999999997" x14ac:dyDescent="0.25">
      <c r="A13" s="41">
        <v>5</v>
      </c>
      <c r="B13" s="42" t="s">
        <v>12</v>
      </c>
      <c r="C13" s="48">
        <v>4</v>
      </c>
      <c r="D13" s="49" t="s">
        <v>14</v>
      </c>
      <c r="E13" s="45" t="s">
        <v>18</v>
      </c>
      <c r="F13" s="29" t="s">
        <v>22</v>
      </c>
      <c r="G13" s="224">
        <v>11000</v>
      </c>
      <c r="H13" s="221">
        <v>330</v>
      </c>
      <c r="I13" s="221">
        <v>1100</v>
      </c>
      <c r="J13" s="252">
        <f t="shared" si="0"/>
        <v>12430</v>
      </c>
      <c r="K13" s="299">
        <f t="shared" si="1"/>
        <v>14916</v>
      </c>
    </row>
    <row r="14" spans="1:11" ht="31.2" thickBot="1" x14ac:dyDescent="0.3">
      <c r="A14" s="41">
        <v>6</v>
      </c>
      <c r="B14" s="42" t="s">
        <v>26</v>
      </c>
      <c r="C14" s="48">
        <v>4</v>
      </c>
      <c r="D14" s="49" t="s">
        <v>14</v>
      </c>
      <c r="E14" s="45" t="s">
        <v>46</v>
      </c>
      <c r="F14" s="29" t="s">
        <v>47</v>
      </c>
      <c r="G14" s="225">
        <v>2800</v>
      </c>
      <c r="H14" s="226">
        <v>84</v>
      </c>
      <c r="I14" s="226">
        <v>280</v>
      </c>
      <c r="J14" s="253">
        <f t="shared" si="0"/>
        <v>3164</v>
      </c>
      <c r="K14" s="300">
        <f t="shared" si="1"/>
        <v>3796.8</v>
      </c>
    </row>
    <row r="15" spans="1:11" ht="14.4" x14ac:dyDescent="0.25">
      <c r="A15" s="16"/>
      <c r="B15" s="16"/>
      <c r="C15" s="91"/>
      <c r="D15" s="91"/>
      <c r="E15" s="16"/>
      <c r="F15" s="103"/>
      <c r="G15" s="147"/>
      <c r="H15" s="147"/>
      <c r="I15" s="147"/>
      <c r="J15" s="234" t="s">
        <v>181</v>
      </c>
      <c r="K15" s="228">
        <v>0</v>
      </c>
    </row>
    <row r="16" spans="1:11" ht="14.4" x14ac:dyDescent="0.25">
      <c r="A16" s="13"/>
      <c r="B16" s="13"/>
      <c r="C16" s="92"/>
      <c r="D16" s="92"/>
      <c r="E16" s="161"/>
      <c r="F16" s="104"/>
      <c r="G16" s="21"/>
      <c r="H16" s="21"/>
      <c r="I16" s="21"/>
      <c r="J16" s="235" t="s">
        <v>182</v>
      </c>
      <c r="K16" s="232">
        <f>SUM(K9:K10)</f>
        <v>3494.4</v>
      </c>
    </row>
    <row r="17" spans="1:11" ht="14.4" x14ac:dyDescent="0.25">
      <c r="A17" s="13"/>
      <c r="B17" s="13"/>
      <c r="C17" s="92"/>
      <c r="D17" s="92"/>
      <c r="E17" s="161"/>
      <c r="F17" s="104"/>
      <c r="G17" s="10"/>
      <c r="H17" s="14"/>
      <c r="I17" s="14"/>
      <c r="J17" s="235" t="s">
        <v>183</v>
      </c>
      <c r="K17" s="232">
        <f>SUM(K11:K12)</f>
        <v>15447.6</v>
      </c>
    </row>
    <row r="18" spans="1:11" ht="14.4" x14ac:dyDescent="0.25">
      <c r="A18" s="13"/>
      <c r="B18" s="13"/>
      <c r="C18" s="92"/>
      <c r="D18" s="92"/>
      <c r="E18" s="161"/>
      <c r="F18" s="104"/>
      <c r="G18" s="10"/>
      <c r="H18" s="14"/>
      <c r="I18" s="14"/>
      <c r="J18" s="235" t="s">
        <v>184</v>
      </c>
      <c r="K18" s="232">
        <f>SUM(K13:K14)</f>
        <v>18712.8</v>
      </c>
    </row>
    <row r="19" spans="1:11" ht="22.8" customHeight="1" thickBot="1" x14ac:dyDescent="0.3">
      <c r="A19" s="18"/>
      <c r="B19" s="17"/>
      <c r="C19" s="93"/>
      <c r="D19" s="93"/>
      <c r="E19" s="161"/>
      <c r="F19" s="104"/>
      <c r="G19" s="10"/>
      <c r="H19" s="14"/>
      <c r="I19" s="14"/>
      <c r="J19" s="269" t="s">
        <v>185</v>
      </c>
      <c r="K19" s="275">
        <f>SUM(K15:K18)</f>
        <v>37654.800000000003</v>
      </c>
    </row>
    <row r="20" spans="1:11" s="15" customFormat="1" ht="15" customHeight="1" x14ac:dyDescent="0.25">
      <c r="A20" s="161"/>
      <c r="B20" s="161"/>
      <c r="C20" s="161"/>
      <c r="D20" s="161"/>
      <c r="E20" s="161"/>
      <c r="F20" s="104"/>
      <c r="G20" s="10"/>
      <c r="H20" s="14"/>
      <c r="I20" s="14"/>
      <c r="J20" s="147"/>
    </row>
    <row r="21" spans="1:11" s="15" customFormat="1" x14ac:dyDescent="0.25">
      <c r="A21" s="161"/>
      <c r="B21" s="161"/>
      <c r="C21" s="161"/>
      <c r="D21" s="161"/>
      <c r="E21" s="161"/>
      <c r="F21" s="104"/>
      <c r="G21" s="10"/>
      <c r="H21" s="14"/>
      <c r="I21" s="14"/>
      <c r="J21" s="21"/>
    </row>
    <row r="22" spans="1:11" s="15" customFormat="1" x14ac:dyDescent="0.25">
      <c r="A22" s="161"/>
      <c r="B22" s="161"/>
      <c r="C22" s="161"/>
      <c r="D22" s="161"/>
      <c r="E22" s="161"/>
      <c r="F22" s="104"/>
      <c r="G22" s="10"/>
      <c r="H22" s="14"/>
      <c r="I22" s="14"/>
      <c r="J22" s="14"/>
    </row>
    <row r="23" spans="1:11" s="15" customFormat="1" x14ac:dyDescent="0.25">
      <c r="A23" s="161"/>
      <c r="B23" s="161"/>
      <c r="C23" s="161"/>
      <c r="D23" s="161"/>
      <c r="E23" s="161"/>
      <c r="F23" s="104"/>
      <c r="G23" s="10"/>
      <c r="H23" s="14"/>
      <c r="I23" s="14"/>
      <c r="J23" s="14"/>
    </row>
    <row r="24" spans="1:11" s="15" customFormat="1" x14ac:dyDescent="0.25">
      <c r="A24" s="161"/>
      <c r="B24" s="161"/>
      <c r="C24" s="161"/>
      <c r="D24" s="161"/>
      <c r="E24" s="161"/>
      <c r="F24" s="104"/>
      <c r="G24" s="10"/>
      <c r="H24" s="14"/>
      <c r="I24" s="14"/>
      <c r="J24" s="14"/>
    </row>
    <row r="25" spans="1:11" s="15" customFormat="1" x14ac:dyDescent="0.25">
      <c r="A25" s="161"/>
      <c r="B25" s="161"/>
      <c r="C25" s="161"/>
      <c r="D25" s="161"/>
      <c r="E25" s="161"/>
      <c r="F25" s="104"/>
      <c r="G25" s="10"/>
      <c r="H25" s="14"/>
      <c r="I25" s="14"/>
      <c r="J25" s="14"/>
    </row>
    <row r="26" spans="1:11" s="15" customFormat="1" x14ac:dyDescent="0.25">
      <c r="A26" s="161"/>
      <c r="B26" s="161"/>
      <c r="C26" s="161"/>
      <c r="D26" s="161"/>
      <c r="E26" s="161"/>
      <c r="F26" s="100"/>
      <c r="G26" s="10"/>
      <c r="H26" s="14"/>
      <c r="I26" s="14"/>
      <c r="J26" s="14"/>
    </row>
    <row r="27" spans="1:11" s="15" customFormat="1" x14ac:dyDescent="0.25">
      <c r="A27" s="161"/>
      <c r="B27" s="161"/>
      <c r="C27" s="161"/>
      <c r="D27" s="161"/>
      <c r="E27" s="161"/>
      <c r="F27" s="100"/>
      <c r="G27" s="10"/>
      <c r="H27" s="14"/>
      <c r="I27" s="14"/>
      <c r="J27" s="14"/>
    </row>
    <row r="28" spans="1:11" s="15" customFormat="1" x14ac:dyDescent="0.25">
      <c r="A28" s="161"/>
      <c r="B28" s="161"/>
      <c r="C28" s="161"/>
      <c r="D28" s="161"/>
      <c r="E28" s="161"/>
      <c r="F28" s="100"/>
      <c r="G28" s="10"/>
      <c r="H28" s="14"/>
      <c r="I28" s="14"/>
      <c r="J28" s="14"/>
    </row>
    <row r="29" spans="1:11" s="15" customFormat="1" x14ac:dyDescent="0.25">
      <c r="A29" s="161"/>
      <c r="B29" s="161"/>
      <c r="C29" s="161"/>
      <c r="D29" s="161"/>
      <c r="E29" s="161"/>
      <c r="F29" s="100"/>
      <c r="G29" s="10"/>
      <c r="H29" s="14"/>
      <c r="I29" s="14"/>
      <c r="J29" s="14"/>
    </row>
    <row r="30" spans="1:11" s="15" customFormat="1" x14ac:dyDescent="0.25">
      <c r="A30" s="161"/>
      <c r="B30" s="161"/>
      <c r="C30" s="161"/>
      <c r="D30" s="161"/>
      <c r="E30" s="161"/>
      <c r="F30" s="100"/>
      <c r="G30" s="10"/>
      <c r="H30" s="14"/>
      <c r="I30" s="14"/>
      <c r="J30" s="14"/>
    </row>
    <row r="31" spans="1:11" s="15" customFormat="1" x14ac:dyDescent="0.25">
      <c r="A31" s="161"/>
      <c r="B31" s="161"/>
      <c r="C31" s="161"/>
      <c r="D31" s="161"/>
      <c r="E31" s="1"/>
      <c r="F31" s="100"/>
      <c r="G31" s="2"/>
      <c r="H31" s="1"/>
      <c r="I31" s="1"/>
      <c r="J31" s="14"/>
    </row>
    <row r="32" spans="1:11" s="15" customFormat="1" x14ac:dyDescent="0.25">
      <c r="A32" s="161"/>
      <c r="B32" s="161"/>
      <c r="C32" s="161"/>
      <c r="D32" s="161"/>
      <c r="E32" s="1"/>
      <c r="F32" s="100"/>
      <c r="G32" s="2"/>
      <c r="H32" s="1"/>
      <c r="I32" s="1"/>
      <c r="J32" s="14"/>
    </row>
    <row r="33" spans="1:10" s="15" customFormat="1" x14ac:dyDescent="0.25">
      <c r="A33" s="161"/>
      <c r="B33" s="161"/>
      <c r="C33" s="161"/>
      <c r="D33" s="161"/>
      <c r="E33" s="1"/>
      <c r="F33" s="100"/>
      <c r="G33" s="2"/>
      <c r="H33" s="1"/>
      <c r="I33" s="1"/>
      <c r="J33" s="14"/>
    </row>
    <row r="34" spans="1:10" s="15" customFormat="1" x14ac:dyDescent="0.25">
      <c r="A34" s="161"/>
      <c r="B34" s="161"/>
      <c r="C34" s="161"/>
      <c r="D34" s="161"/>
      <c r="E34" s="1"/>
      <c r="F34" s="100"/>
      <c r="G34" s="2"/>
      <c r="H34" s="1"/>
      <c r="I34" s="1"/>
      <c r="J34" s="14"/>
    </row>
    <row r="35" spans="1:10" s="15" customFormat="1" x14ac:dyDescent="0.25">
      <c r="A35" s="161"/>
      <c r="B35" s="161"/>
      <c r="C35" s="161"/>
      <c r="D35" s="161"/>
      <c r="E35" s="1"/>
      <c r="F35" s="100"/>
      <c r="G35" s="2"/>
      <c r="H35" s="1"/>
      <c r="I35" s="1"/>
      <c r="J35" s="14"/>
    </row>
  </sheetData>
  <mergeCells count="12">
    <mergeCell ref="C1:F2"/>
    <mergeCell ref="C3:F3"/>
    <mergeCell ref="G3:H3"/>
    <mergeCell ref="A5:A8"/>
    <mergeCell ref="B5:F7"/>
    <mergeCell ref="G5:K5"/>
    <mergeCell ref="G6:G8"/>
    <mergeCell ref="H6:H7"/>
    <mergeCell ref="I6:I7"/>
    <mergeCell ref="J6:J7"/>
    <mergeCell ref="K6:K7"/>
    <mergeCell ref="C8:D8"/>
  </mergeCells>
  <pageMargins left="0.7" right="0.7" top="0.75" bottom="0.75" header="0.3" footer="0.3"/>
  <pageSetup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DAF05-0087-4546-9862-0FC7B30A8754}">
  <dimension ref="A1:L156"/>
  <sheetViews>
    <sheetView topLeftCell="A4" workbookViewId="0">
      <selection activeCell="F40" sqref="F40"/>
    </sheetView>
  </sheetViews>
  <sheetFormatPr defaultRowHeight="13.8" x14ac:dyDescent="0.25"/>
  <cols>
    <col min="1" max="1" width="6.6640625" style="3" customWidth="1"/>
    <col min="2" max="2" width="39.33203125" style="3" customWidth="1"/>
    <col min="3" max="3" width="12.77734375" style="3" customWidth="1"/>
    <col min="4" max="4" width="11.44140625" style="3" customWidth="1"/>
    <col min="5" max="5" width="9.44140625" style="3" customWidth="1"/>
    <col min="6" max="7" width="20.6640625" style="3" customWidth="1"/>
    <col min="8" max="8" width="21" style="3" customWidth="1"/>
    <col min="9" max="9" width="11" style="3" customWidth="1"/>
    <col min="10" max="10" width="16" style="338" customWidth="1"/>
    <col min="11" max="11" width="8.88671875" style="3"/>
    <col min="12" max="12" width="11" style="3" bestFit="1" customWidth="1"/>
    <col min="13" max="16384" width="8.88671875" style="3"/>
  </cols>
  <sheetData>
    <row r="1" spans="1:12" x14ac:dyDescent="0.25">
      <c r="A1" s="1"/>
      <c r="B1" s="1"/>
      <c r="C1" s="1"/>
      <c r="D1" s="1"/>
      <c r="E1" s="385"/>
      <c r="F1" s="385"/>
      <c r="G1" s="385"/>
    </row>
    <row r="2" spans="1:12" x14ac:dyDescent="0.25">
      <c r="A2" s="1"/>
      <c r="B2" s="1"/>
      <c r="C2" s="1"/>
      <c r="D2" s="68"/>
      <c r="E2" s="385"/>
      <c r="F2" s="385"/>
      <c r="G2" s="385"/>
    </row>
    <row r="3" spans="1:12" x14ac:dyDescent="0.25">
      <c r="A3" s="1"/>
      <c r="B3" s="1"/>
      <c r="C3" s="1"/>
      <c r="D3" s="1"/>
      <c r="E3" s="385"/>
      <c r="F3" s="385"/>
      <c r="G3" s="385"/>
    </row>
    <row r="4" spans="1:12" ht="14.4" thickBot="1" x14ac:dyDescent="0.3">
      <c r="A4" s="69"/>
      <c r="B4" s="69"/>
      <c r="C4" s="69"/>
      <c r="D4" s="1"/>
      <c r="E4" s="2"/>
      <c r="F4" s="1"/>
      <c r="G4" s="101"/>
    </row>
    <row r="5" spans="1:12" ht="14.4" customHeight="1" thickBot="1" x14ac:dyDescent="0.3">
      <c r="A5" s="386" t="s">
        <v>19</v>
      </c>
      <c r="B5" s="395" t="s">
        <v>28</v>
      </c>
      <c r="C5" s="396"/>
      <c r="D5" s="396"/>
      <c r="E5" s="396"/>
      <c r="F5" s="396"/>
      <c r="G5" s="396"/>
      <c r="H5" s="382" t="s">
        <v>29</v>
      </c>
      <c r="I5" s="383"/>
      <c r="J5" s="384"/>
    </row>
    <row r="6" spans="1:12" ht="14.4" customHeight="1" x14ac:dyDescent="0.25">
      <c r="A6" s="387"/>
      <c r="B6" s="397"/>
      <c r="C6" s="398"/>
      <c r="D6" s="398"/>
      <c r="E6" s="398"/>
      <c r="F6" s="398"/>
      <c r="G6" s="399"/>
      <c r="H6" s="389" t="s">
        <v>226</v>
      </c>
      <c r="I6" s="392" t="s">
        <v>227</v>
      </c>
      <c r="J6" s="379" t="s">
        <v>228</v>
      </c>
    </row>
    <row r="7" spans="1:12" ht="14.4" thickBot="1" x14ac:dyDescent="0.3">
      <c r="A7" s="387"/>
      <c r="B7" s="397"/>
      <c r="C7" s="398"/>
      <c r="D7" s="398"/>
      <c r="E7" s="398"/>
      <c r="F7" s="398"/>
      <c r="G7" s="399"/>
      <c r="H7" s="390"/>
      <c r="I7" s="393"/>
      <c r="J7" s="380"/>
    </row>
    <row r="8" spans="1:12" ht="14.4" thickBot="1" x14ac:dyDescent="0.3">
      <c r="A8" s="388"/>
      <c r="B8" s="303" t="s">
        <v>205</v>
      </c>
      <c r="C8" s="304" t="s">
        <v>204</v>
      </c>
      <c r="D8" s="336" t="s">
        <v>1</v>
      </c>
      <c r="E8" s="336" t="s">
        <v>2</v>
      </c>
      <c r="F8" s="336" t="s">
        <v>3</v>
      </c>
      <c r="G8" s="337" t="s">
        <v>4</v>
      </c>
      <c r="H8" s="391"/>
      <c r="I8" s="394"/>
      <c r="J8" s="381"/>
    </row>
    <row r="9" spans="1:12" ht="71.400000000000006" x14ac:dyDescent="0.25">
      <c r="A9" s="350">
        <v>1</v>
      </c>
      <c r="B9" s="364" t="s">
        <v>215</v>
      </c>
      <c r="C9" s="365" t="s">
        <v>211</v>
      </c>
      <c r="D9" s="323" t="s">
        <v>11</v>
      </c>
      <c r="E9" s="366" t="s">
        <v>25</v>
      </c>
      <c r="F9" s="323" t="s">
        <v>42</v>
      </c>
      <c r="G9" s="323" t="s">
        <v>160</v>
      </c>
      <c r="H9" s="367">
        <v>11168.02</v>
      </c>
      <c r="I9" s="325" t="s">
        <v>211</v>
      </c>
      <c r="J9" s="368">
        <f>H9</f>
        <v>11168.02</v>
      </c>
    </row>
    <row r="10" spans="1:12" ht="61.2" x14ac:dyDescent="0.25">
      <c r="A10" s="350">
        <v>2</v>
      </c>
      <c r="B10" s="361" t="s">
        <v>215</v>
      </c>
      <c r="C10" s="362" t="s">
        <v>211</v>
      </c>
      <c r="D10" s="310" t="s">
        <v>11</v>
      </c>
      <c r="E10" s="363" t="s">
        <v>25</v>
      </c>
      <c r="F10" s="310" t="s">
        <v>44</v>
      </c>
      <c r="G10" s="310" t="s">
        <v>45</v>
      </c>
      <c r="H10" s="356">
        <v>8244.48</v>
      </c>
      <c r="I10" s="305" t="s">
        <v>211</v>
      </c>
      <c r="J10" s="357">
        <f>H10</f>
        <v>8244.48</v>
      </c>
    </row>
    <row r="11" spans="1:12" ht="173.4" x14ac:dyDescent="0.25">
      <c r="A11" s="312">
        <v>3</v>
      </c>
      <c r="B11" s="361" t="s">
        <v>215</v>
      </c>
      <c r="C11" s="362" t="s">
        <v>211</v>
      </c>
      <c r="D11" s="310" t="s">
        <v>10</v>
      </c>
      <c r="E11" s="363" t="s">
        <v>25</v>
      </c>
      <c r="F11" s="310" t="s">
        <v>165</v>
      </c>
      <c r="G11" s="310" t="s">
        <v>166</v>
      </c>
      <c r="H11" s="305">
        <v>14456.32</v>
      </c>
      <c r="I11" s="305" t="s">
        <v>211</v>
      </c>
      <c r="J11" s="357">
        <f>H11</f>
        <v>14456.32</v>
      </c>
    </row>
    <row r="12" spans="1:12" ht="183.6" x14ac:dyDescent="0.25">
      <c r="A12" s="312">
        <v>4</v>
      </c>
      <c r="B12" s="311" t="s">
        <v>203</v>
      </c>
      <c r="C12" s="319">
        <v>0.44750000000000001</v>
      </c>
      <c r="D12" s="310" t="s">
        <v>10</v>
      </c>
      <c r="E12" s="363" t="s">
        <v>25</v>
      </c>
      <c r="F12" s="310" t="s">
        <v>73</v>
      </c>
      <c r="G12" s="310" t="s">
        <v>82</v>
      </c>
      <c r="H12" s="305">
        <v>20788</v>
      </c>
      <c r="I12" s="305">
        <v>9302.4500000000007</v>
      </c>
      <c r="J12" s="357">
        <f t="shared" ref="J12:J17" si="0">I12</f>
        <v>9302.4500000000007</v>
      </c>
    </row>
    <row r="13" spans="1:12" ht="193.8" x14ac:dyDescent="0.25">
      <c r="A13" s="312">
        <v>5</v>
      </c>
      <c r="B13" s="311" t="s">
        <v>203</v>
      </c>
      <c r="C13" s="319">
        <v>0.44750000000000001</v>
      </c>
      <c r="D13" s="310" t="s">
        <v>10</v>
      </c>
      <c r="E13" s="363" t="s">
        <v>25</v>
      </c>
      <c r="F13" s="310" t="s">
        <v>83</v>
      </c>
      <c r="G13" s="310" t="s">
        <v>84</v>
      </c>
      <c r="H13" s="305">
        <v>10959</v>
      </c>
      <c r="I13" s="305">
        <v>4903.99</v>
      </c>
      <c r="J13" s="357">
        <f t="shared" si="0"/>
        <v>4903.99</v>
      </c>
    </row>
    <row r="14" spans="1:12" ht="163.19999999999999" x14ac:dyDescent="0.25">
      <c r="A14" s="350">
        <v>6</v>
      </c>
      <c r="B14" s="311" t="s">
        <v>203</v>
      </c>
      <c r="C14" s="319">
        <v>0.44750000000000001</v>
      </c>
      <c r="D14" s="310" t="s">
        <v>10</v>
      </c>
      <c r="E14" s="363" t="s">
        <v>25</v>
      </c>
      <c r="F14" s="310" t="s">
        <v>85</v>
      </c>
      <c r="G14" s="310" t="s">
        <v>86</v>
      </c>
      <c r="H14" s="305">
        <v>10959</v>
      </c>
      <c r="I14" s="305">
        <v>4903.99</v>
      </c>
      <c r="J14" s="357">
        <f t="shared" si="0"/>
        <v>4903.99</v>
      </c>
      <c r="L14" s="338"/>
    </row>
    <row r="15" spans="1:12" ht="20.399999999999999" x14ac:dyDescent="0.25">
      <c r="A15" s="312">
        <v>7</v>
      </c>
      <c r="B15" s="311" t="s">
        <v>217</v>
      </c>
      <c r="C15" s="319">
        <v>0.44750000000000001</v>
      </c>
      <c r="D15" s="310" t="s">
        <v>12</v>
      </c>
      <c r="E15" s="363" t="s">
        <v>25</v>
      </c>
      <c r="F15" s="310" t="s">
        <v>64</v>
      </c>
      <c r="G15" s="310" t="s">
        <v>64</v>
      </c>
      <c r="H15" s="305">
        <v>458</v>
      </c>
      <c r="I15" s="305">
        <v>205.1</v>
      </c>
      <c r="J15" s="357">
        <f t="shared" si="0"/>
        <v>205.1</v>
      </c>
      <c r="L15" s="338"/>
    </row>
    <row r="16" spans="1:12" ht="40.799999999999997" x14ac:dyDescent="0.25">
      <c r="A16" s="350">
        <v>8</v>
      </c>
      <c r="B16" s="311" t="s">
        <v>217</v>
      </c>
      <c r="C16" s="319">
        <v>0.44750000000000001</v>
      </c>
      <c r="D16" s="310" t="s">
        <v>12</v>
      </c>
      <c r="E16" s="363" t="s">
        <v>25</v>
      </c>
      <c r="F16" s="310" t="s">
        <v>33</v>
      </c>
      <c r="G16" s="310" t="s">
        <v>34</v>
      </c>
      <c r="H16" s="358">
        <v>78132.72</v>
      </c>
      <c r="I16" s="305">
        <v>34964.392200000002</v>
      </c>
      <c r="J16" s="357">
        <f t="shared" si="0"/>
        <v>34964.392200000002</v>
      </c>
    </row>
    <row r="17" spans="1:10" ht="20.399999999999999" x14ac:dyDescent="0.25">
      <c r="A17" s="312">
        <v>9</v>
      </c>
      <c r="B17" s="311" t="s">
        <v>218</v>
      </c>
      <c r="C17" s="319">
        <v>0.44750000000000001</v>
      </c>
      <c r="D17" s="310" t="s">
        <v>12</v>
      </c>
      <c r="E17" s="363" t="s">
        <v>25</v>
      </c>
      <c r="F17" s="310" t="s">
        <v>149</v>
      </c>
      <c r="G17" s="310" t="s">
        <v>149</v>
      </c>
      <c r="H17" s="305">
        <v>1344</v>
      </c>
      <c r="I17" s="305">
        <v>601.35</v>
      </c>
      <c r="J17" s="357">
        <f t="shared" si="0"/>
        <v>601.35</v>
      </c>
    </row>
    <row r="18" spans="1:10" ht="122.4" x14ac:dyDescent="0.25">
      <c r="A18" s="350">
        <v>10</v>
      </c>
      <c r="B18" s="311" t="s">
        <v>229</v>
      </c>
      <c r="C18" s="319" t="s">
        <v>211</v>
      </c>
      <c r="D18" s="310" t="s">
        <v>10</v>
      </c>
      <c r="E18" s="363" t="s">
        <v>25</v>
      </c>
      <c r="F18" s="310" t="s">
        <v>99</v>
      </c>
      <c r="G18" s="310" t="s">
        <v>100</v>
      </c>
      <c r="H18" s="305">
        <v>6707</v>
      </c>
      <c r="I18" s="305" t="s">
        <v>211</v>
      </c>
      <c r="J18" s="357">
        <f>H18</f>
        <v>6707</v>
      </c>
    </row>
    <row r="19" spans="1:10" ht="20.399999999999999" x14ac:dyDescent="0.25">
      <c r="A19" s="312">
        <v>11</v>
      </c>
      <c r="B19" s="311" t="s">
        <v>208</v>
      </c>
      <c r="C19" s="319">
        <v>0.51280000000000003</v>
      </c>
      <c r="D19" s="310" t="s">
        <v>12</v>
      </c>
      <c r="E19" s="363" t="s">
        <v>25</v>
      </c>
      <c r="F19" s="310" t="s">
        <v>56</v>
      </c>
      <c r="G19" s="310" t="s">
        <v>56</v>
      </c>
      <c r="H19" s="305">
        <v>815</v>
      </c>
      <c r="I19" s="305">
        <v>417.93</v>
      </c>
      <c r="J19" s="357">
        <f>I19</f>
        <v>417.93</v>
      </c>
    </row>
    <row r="20" spans="1:10" ht="122.4" x14ac:dyDescent="0.25">
      <c r="A20" s="350">
        <v>12</v>
      </c>
      <c r="B20" s="311" t="s">
        <v>208</v>
      </c>
      <c r="C20" s="319">
        <v>0.51280000000000003</v>
      </c>
      <c r="D20" s="310" t="s">
        <v>26</v>
      </c>
      <c r="E20" s="363" t="s">
        <v>25</v>
      </c>
      <c r="F20" s="310" t="s">
        <v>57</v>
      </c>
      <c r="G20" s="310" t="s">
        <v>58</v>
      </c>
      <c r="H20" s="305">
        <v>10000</v>
      </c>
      <c r="I20" s="305">
        <v>5128</v>
      </c>
      <c r="J20" s="357">
        <f>I20</f>
        <v>5128</v>
      </c>
    </row>
    <row r="21" spans="1:10" ht="20.399999999999999" x14ac:dyDescent="0.25">
      <c r="A21" s="312">
        <v>13</v>
      </c>
      <c r="B21" s="311" t="s">
        <v>213</v>
      </c>
      <c r="C21" s="319" t="s">
        <v>211</v>
      </c>
      <c r="D21" s="310" t="s">
        <v>12</v>
      </c>
      <c r="E21" s="363" t="s">
        <v>25</v>
      </c>
      <c r="F21" s="310" t="s">
        <v>142</v>
      </c>
      <c r="G21" s="310" t="s">
        <v>143</v>
      </c>
      <c r="H21" s="305">
        <v>654</v>
      </c>
      <c r="I21" s="305" t="s">
        <v>211</v>
      </c>
      <c r="J21" s="357">
        <f t="shared" ref="J21:J26" si="1">H21</f>
        <v>654</v>
      </c>
    </row>
    <row r="22" spans="1:10" ht="71.400000000000006" x14ac:dyDescent="0.25">
      <c r="A22" s="350">
        <v>14</v>
      </c>
      <c r="B22" s="311" t="s">
        <v>213</v>
      </c>
      <c r="C22" s="319" t="s">
        <v>211</v>
      </c>
      <c r="D22" s="310" t="s">
        <v>9</v>
      </c>
      <c r="E22" s="363" t="s">
        <v>25</v>
      </c>
      <c r="F22" s="310" t="s">
        <v>137</v>
      </c>
      <c r="G22" s="310" t="s">
        <v>138</v>
      </c>
      <c r="H22" s="305">
        <v>1951</v>
      </c>
      <c r="I22" s="305" t="s">
        <v>211</v>
      </c>
      <c r="J22" s="357">
        <f t="shared" si="1"/>
        <v>1951</v>
      </c>
    </row>
    <row r="23" spans="1:10" ht="102" x14ac:dyDescent="0.25">
      <c r="A23" s="350">
        <v>15</v>
      </c>
      <c r="B23" s="311" t="s">
        <v>221</v>
      </c>
      <c r="C23" s="319" t="s">
        <v>211</v>
      </c>
      <c r="D23" s="310" t="s">
        <v>11</v>
      </c>
      <c r="E23" s="363" t="s">
        <v>25</v>
      </c>
      <c r="F23" s="310" t="s">
        <v>124</v>
      </c>
      <c r="G23" s="310" t="s">
        <v>125</v>
      </c>
      <c r="H23" s="305">
        <v>5234</v>
      </c>
      <c r="I23" s="305" t="s">
        <v>211</v>
      </c>
      <c r="J23" s="357">
        <f t="shared" si="1"/>
        <v>5234</v>
      </c>
    </row>
    <row r="24" spans="1:10" ht="193.8" x14ac:dyDescent="0.25">
      <c r="A24" s="312">
        <v>16</v>
      </c>
      <c r="B24" s="311" t="s">
        <v>221</v>
      </c>
      <c r="C24" s="319" t="s">
        <v>211</v>
      </c>
      <c r="D24" s="310" t="s">
        <v>11</v>
      </c>
      <c r="E24" s="363" t="s">
        <v>25</v>
      </c>
      <c r="F24" s="310" t="s">
        <v>126</v>
      </c>
      <c r="G24" s="310" t="s">
        <v>127</v>
      </c>
      <c r="H24" s="305">
        <v>63202</v>
      </c>
      <c r="I24" s="305" t="s">
        <v>211</v>
      </c>
      <c r="J24" s="357">
        <f t="shared" si="1"/>
        <v>63202</v>
      </c>
    </row>
    <row r="25" spans="1:10" ht="71.400000000000006" x14ac:dyDescent="0.25">
      <c r="A25" s="350">
        <v>17</v>
      </c>
      <c r="B25" s="311" t="s">
        <v>224</v>
      </c>
      <c r="C25" s="319" t="s">
        <v>211</v>
      </c>
      <c r="D25" s="310" t="s">
        <v>11</v>
      </c>
      <c r="E25" s="363" t="s">
        <v>25</v>
      </c>
      <c r="F25" s="310" t="s">
        <v>42</v>
      </c>
      <c r="G25" s="310" t="s">
        <v>43</v>
      </c>
      <c r="H25" s="305">
        <v>7204</v>
      </c>
      <c r="I25" s="305" t="s">
        <v>211</v>
      </c>
      <c r="J25" s="357">
        <f t="shared" si="1"/>
        <v>7204</v>
      </c>
    </row>
    <row r="26" spans="1:10" ht="61.2" x14ac:dyDescent="0.25">
      <c r="A26" s="350">
        <v>18</v>
      </c>
      <c r="B26" s="311" t="s">
        <v>224</v>
      </c>
      <c r="C26" s="319" t="s">
        <v>211</v>
      </c>
      <c r="D26" s="310" t="s">
        <v>11</v>
      </c>
      <c r="E26" s="363" t="s">
        <v>25</v>
      </c>
      <c r="F26" s="310" t="s">
        <v>44</v>
      </c>
      <c r="G26" s="310" t="s">
        <v>45</v>
      </c>
      <c r="H26" s="305">
        <v>8244</v>
      </c>
      <c r="I26" s="305" t="s">
        <v>211</v>
      </c>
      <c r="J26" s="357">
        <f t="shared" si="1"/>
        <v>8244</v>
      </c>
    </row>
    <row r="27" spans="1:10" ht="21" customHeight="1" x14ac:dyDescent="0.25">
      <c r="A27" s="313"/>
      <c r="B27" s="313"/>
      <c r="C27" s="313"/>
      <c r="D27" s="313"/>
      <c r="E27" s="313"/>
      <c r="F27" s="313"/>
      <c r="G27" s="313"/>
      <c r="H27" s="314"/>
      <c r="I27" s="359" t="s">
        <v>225</v>
      </c>
      <c r="J27" s="360">
        <f>SUM(J9:J26)</f>
        <v>187492.02220000001</v>
      </c>
    </row>
    <row r="28" spans="1:10" x14ac:dyDescent="0.25">
      <c r="A28" s="313"/>
      <c r="B28" s="313"/>
      <c r="C28" s="313"/>
      <c r="D28" s="313"/>
      <c r="E28" s="313"/>
      <c r="F28" s="313"/>
      <c r="G28" s="313"/>
      <c r="H28" s="314"/>
      <c r="I28" s="314"/>
    </row>
    <row r="29" spans="1:10" ht="14.4" x14ac:dyDescent="0.25">
      <c r="A29" s="313"/>
      <c r="B29" s="207" t="s">
        <v>200</v>
      </c>
      <c r="C29" s="207" t="s">
        <v>196</v>
      </c>
      <c r="D29" s="313"/>
      <c r="E29" s="313"/>
      <c r="F29" s="373" t="s">
        <v>236</v>
      </c>
      <c r="G29" s="373" t="s">
        <v>196</v>
      </c>
      <c r="H29" s="314"/>
      <c r="I29" s="314"/>
    </row>
    <row r="30" spans="1:10" ht="14.4" x14ac:dyDescent="0.25">
      <c r="A30" s="313"/>
      <c r="B30" s="172" t="s">
        <v>159</v>
      </c>
      <c r="C30" s="347">
        <f>J9+J10+J11</f>
        <v>33868.82</v>
      </c>
      <c r="D30" s="313"/>
      <c r="E30" s="313"/>
      <c r="F30" s="346" t="s">
        <v>235</v>
      </c>
      <c r="G30" s="347">
        <f>SUM(C30+C36+C39+C43+C46)</f>
        <v>127064.82</v>
      </c>
      <c r="H30" s="314"/>
      <c r="I30" s="314"/>
    </row>
    <row r="31" spans="1:10" ht="14.4" x14ac:dyDescent="0.25">
      <c r="A31" s="313"/>
      <c r="B31" s="172" t="s">
        <v>15</v>
      </c>
      <c r="C31" s="347" t="s">
        <v>211</v>
      </c>
      <c r="D31" s="313"/>
      <c r="E31" s="313"/>
      <c r="F31" s="346" t="s">
        <v>204</v>
      </c>
      <c r="G31" s="347">
        <f>SUM(C33+C35+C34+C37)</f>
        <v>60427.2022</v>
      </c>
      <c r="H31" s="314"/>
      <c r="I31" s="314"/>
    </row>
    <row r="32" spans="1:10" ht="14.4" x14ac:dyDescent="0.25">
      <c r="A32" s="313"/>
      <c r="B32" s="172" t="s">
        <v>67</v>
      </c>
      <c r="C32" s="347" t="s">
        <v>211</v>
      </c>
      <c r="D32" s="313"/>
      <c r="E32" s="313"/>
      <c r="F32" s="313"/>
      <c r="G32" s="313"/>
      <c r="H32" s="314"/>
      <c r="I32" s="314"/>
    </row>
    <row r="33" spans="1:9" ht="14.4" x14ac:dyDescent="0.25">
      <c r="A33" s="313"/>
      <c r="B33" s="177" t="s">
        <v>74</v>
      </c>
      <c r="C33" s="347">
        <f>J12+J13+J14</f>
        <v>19110.43</v>
      </c>
      <c r="D33" s="313"/>
      <c r="E33" s="313"/>
      <c r="F33" s="313"/>
      <c r="G33" s="313"/>
      <c r="H33" s="314"/>
      <c r="I33" s="314"/>
    </row>
    <row r="34" spans="1:9" ht="14.4" x14ac:dyDescent="0.25">
      <c r="A34" s="313"/>
      <c r="B34" s="177" t="s">
        <v>59</v>
      </c>
      <c r="C34" s="347">
        <f>J15+J16</f>
        <v>35169.492200000001</v>
      </c>
      <c r="D34" s="313"/>
      <c r="E34" s="313"/>
      <c r="F34" s="313"/>
      <c r="G34" s="313"/>
      <c r="H34" s="314"/>
      <c r="I34" s="314"/>
    </row>
    <row r="35" spans="1:9" ht="14.4" x14ac:dyDescent="0.25">
      <c r="A35" s="313"/>
      <c r="B35" s="177" t="s">
        <v>169</v>
      </c>
      <c r="C35" s="347">
        <f>J17</f>
        <v>601.35</v>
      </c>
      <c r="D35" s="313"/>
      <c r="E35" s="313"/>
      <c r="F35" s="313"/>
      <c r="G35" s="313"/>
      <c r="H35" s="314"/>
      <c r="I35" s="314"/>
    </row>
    <row r="36" spans="1:9" ht="14.4" x14ac:dyDescent="0.25">
      <c r="A36" s="313"/>
      <c r="B36" s="172" t="s">
        <v>92</v>
      </c>
      <c r="C36" s="347">
        <f>J18</f>
        <v>6707</v>
      </c>
      <c r="D36" s="313"/>
      <c r="E36" s="313"/>
      <c r="F36" s="313"/>
      <c r="G36" s="313"/>
      <c r="H36" s="314"/>
      <c r="I36" s="314"/>
    </row>
    <row r="37" spans="1:9" ht="14.4" x14ac:dyDescent="0.25">
      <c r="A37" s="313"/>
      <c r="B37" s="177" t="s">
        <v>178</v>
      </c>
      <c r="C37" s="347">
        <f>J19+J20</f>
        <v>5545.93</v>
      </c>
      <c r="D37" s="313"/>
      <c r="E37" s="313"/>
      <c r="F37" s="313"/>
      <c r="G37" s="313"/>
      <c r="H37" s="314"/>
      <c r="I37" s="314"/>
    </row>
    <row r="38" spans="1:9" ht="14.4" x14ac:dyDescent="0.25">
      <c r="A38" s="313"/>
      <c r="B38" s="172" t="s">
        <v>191</v>
      </c>
      <c r="C38" s="347" t="s">
        <v>211</v>
      </c>
      <c r="D38" s="313"/>
      <c r="E38" s="313"/>
      <c r="F38" s="313"/>
      <c r="G38" s="313"/>
      <c r="H38" s="314"/>
      <c r="I38" s="314"/>
    </row>
    <row r="39" spans="1:9" ht="14.4" x14ac:dyDescent="0.25">
      <c r="A39" s="313"/>
      <c r="B39" s="172" t="s">
        <v>199</v>
      </c>
      <c r="C39" s="347">
        <f>J21+J22</f>
        <v>2605</v>
      </c>
      <c r="D39" s="313"/>
      <c r="E39" s="313"/>
      <c r="F39" s="313"/>
      <c r="G39" s="313"/>
      <c r="H39" s="314"/>
      <c r="I39" s="314"/>
    </row>
    <row r="40" spans="1:9" ht="14.4" x14ac:dyDescent="0.25">
      <c r="A40" s="313"/>
      <c r="B40" s="177" t="s">
        <v>27</v>
      </c>
      <c r="C40" s="347" t="s">
        <v>211</v>
      </c>
      <c r="D40" s="313"/>
      <c r="E40" s="313"/>
      <c r="F40" s="313"/>
      <c r="G40" s="313"/>
      <c r="H40" s="314"/>
      <c r="I40" s="314"/>
    </row>
    <row r="41" spans="1:9" ht="14.4" x14ac:dyDescent="0.25">
      <c r="A41" s="313"/>
      <c r="B41" s="172" t="s">
        <v>167</v>
      </c>
      <c r="C41" s="347" t="s">
        <v>211</v>
      </c>
      <c r="D41" s="313"/>
      <c r="E41" s="313"/>
      <c r="F41" s="313"/>
      <c r="G41" s="313"/>
      <c r="H41" s="314"/>
      <c r="I41" s="314"/>
    </row>
    <row r="42" spans="1:9" ht="14.4" x14ac:dyDescent="0.25">
      <c r="A42" s="313"/>
      <c r="B42" s="177" t="s">
        <v>128</v>
      </c>
      <c r="C42" s="347" t="s">
        <v>211</v>
      </c>
      <c r="D42" s="313"/>
      <c r="E42" s="313"/>
      <c r="F42" s="313"/>
      <c r="G42" s="313"/>
      <c r="H42" s="314"/>
      <c r="I42" s="314"/>
    </row>
    <row r="43" spans="1:9" ht="14.4" x14ac:dyDescent="0.25">
      <c r="A43" s="313"/>
      <c r="B43" s="172" t="s">
        <v>121</v>
      </c>
      <c r="C43" s="347">
        <f>J23+J24</f>
        <v>68436</v>
      </c>
      <c r="D43" s="313"/>
      <c r="E43" s="313"/>
      <c r="F43" s="313"/>
      <c r="G43" s="313"/>
      <c r="H43" s="314"/>
      <c r="I43" s="314"/>
    </row>
    <row r="44" spans="1:9" ht="14.4" x14ac:dyDescent="0.25">
      <c r="A44" s="313"/>
      <c r="B44" s="172" t="s">
        <v>87</v>
      </c>
      <c r="C44" s="347" t="s">
        <v>211</v>
      </c>
      <c r="D44" s="313"/>
      <c r="E44" s="313"/>
      <c r="F44" s="313"/>
      <c r="G44" s="313"/>
      <c r="H44" s="314"/>
      <c r="I44" s="314"/>
    </row>
    <row r="45" spans="1:9" ht="14.4" x14ac:dyDescent="0.25">
      <c r="A45" s="313"/>
      <c r="B45" s="172" t="s">
        <v>108</v>
      </c>
      <c r="C45" s="347" t="s">
        <v>211</v>
      </c>
      <c r="D45" s="313"/>
      <c r="E45" s="313"/>
      <c r="F45" s="313"/>
      <c r="G45" s="313"/>
      <c r="H45" s="314"/>
      <c r="I45" s="314"/>
    </row>
    <row r="46" spans="1:9" ht="14.4" x14ac:dyDescent="0.25">
      <c r="A46" s="313"/>
      <c r="B46" s="172" t="s">
        <v>38</v>
      </c>
      <c r="C46" s="347">
        <f>J26+J25</f>
        <v>15448</v>
      </c>
      <c r="D46" s="313"/>
      <c r="E46" s="313"/>
      <c r="F46" s="313"/>
      <c r="G46" s="313"/>
      <c r="H46" s="314"/>
      <c r="I46" s="314"/>
    </row>
    <row r="47" spans="1:9" x14ac:dyDescent="0.25">
      <c r="A47" s="313"/>
      <c r="B47" s="348" t="s">
        <v>196</v>
      </c>
      <c r="C47" s="349">
        <f>SUM(C30:C46)</f>
        <v>187492.02220000001</v>
      </c>
      <c r="D47" s="313"/>
      <c r="E47" s="313"/>
      <c r="F47" s="313"/>
      <c r="G47" s="313"/>
      <c r="H47" s="314"/>
      <c r="I47" s="314"/>
    </row>
    <row r="48" spans="1:9" x14ac:dyDescent="0.25">
      <c r="A48" s="313"/>
      <c r="B48" s="313"/>
      <c r="C48" s="313"/>
      <c r="D48" s="313"/>
      <c r="E48" s="313"/>
      <c r="F48" s="313"/>
      <c r="G48" s="313"/>
      <c r="H48" s="314"/>
      <c r="I48" s="314"/>
    </row>
    <row r="49" spans="1:9" x14ac:dyDescent="0.25">
      <c r="A49" s="313"/>
      <c r="B49" s="313"/>
      <c r="C49" s="313"/>
      <c r="D49" s="313"/>
      <c r="E49" s="313"/>
      <c r="F49" s="313"/>
      <c r="G49" s="313"/>
      <c r="H49" s="314"/>
      <c r="I49" s="314"/>
    </row>
    <row r="50" spans="1:9" x14ac:dyDescent="0.25">
      <c r="A50" s="313"/>
      <c r="B50" s="313"/>
      <c r="C50" s="313"/>
      <c r="D50" s="313"/>
      <c r="E50" s="313"/>
      <c r="F50" s="313"/>
      <c r="G50" s="313"/>
      <c r="H50" s="314"/>
      <c r="I50" s="314"/>
    </row>
    <row r="51" spans="1:9" x14ac:dyDescent="0.25">
      <c r="A51" s="313"/>
      <c r="B51" s="313"/>
      <c r="C51" s="313"/>
      <c r="D51" s="313"/>
      <c r="E51" s="313"/>
      <c r="F51" s="313"/>
      <c r="G51" s="313"/>
      <c r="H51" s="314"/>
      <c r="I51" s="314"/>
    </row>
    <row r="52" spans="1:9" x14ac:dyDescent="0.25">
      <c r="A52" s="313"/>
      <c r="B52" s="313"/>
      <c r="C52" s="313"/>
      <c r="D52" s="313"/>
      <c r="E52" s="313"/>
      <c r="F52" s="313"/>
      <c r="G52" s="313"/>
      <c r="H52" s="314"/>
      <c r="I52" s="314"/>
    </row>
    <row r="53" spans="1:9" x14ac:dyDescent="0.25">
      <c r="A53" s="313"/>
      <c r="B53" s="313"/>
      <c r="C53" s="313"/>
      <c r="D53" s="313"/>
      <c r="E53" s="313"/>
      <c r="F53" s="313"/>
      <c r="G53" s="313"/>
      <c r="H53" s="314"/>
      <c r="I53" s="314"/>
    </row>
    <row r="54" spans="1:9" x14ac:dyDescent="0.25">
      <c r="A54" s="313"/>
      <c r="B54" s="313"/>
      <c r="C54" s="313"/>
      <c r="D54" s="313"/>
      <c r="E54" s="313"/>
      <c r="F54" s="313"/>
      <c r="G54" s="313"/>
      <c r="H54" s="314"/>
      <c r="I54" s="314"/>
    </row>
    <row r="55" spans="1:9" x14ac:dyDescent="0.25">
      <c r="A55" s="313"/>
      <c r="B55" s="313"/>
      <c r="C55" s="313"/>
      <c r="D55" s="313"/>
      <c r="E55" s="313"/>
      <c r="F55" s="313"/>
      <c r="G55" s="313"/>
      <c r="H55" s="314"/>
      <c r="I55" s="314"/>
    </row>
    <row r="56" spans="1:9" x14ac:dyDescent="0.25">
      <c r="A56" s="313"/>
      <c r="B56" s="313"/>
      <c r="C56" s="313"/>
      <c r="D56" s="313"/>
      <c r="E56" s="313"/>
      <c r="F56" s="313"/>
      <c r="G56" s="313"/>
      <c r="H56" s="314"/>
      <c r="I56" s="314"/>
    </row>
    <row r="57" spans="1:9" x14ac:dyDescent="0.25">
      <c r="A57" s="313"/>
      <c r="B57" s="313"/>
      <c r="C57" s="313"/>
      <c r="D57" s="313"/>
      <c r="E57" s="313"/>
      <c r="F57" s="313"/>
      <c r="G57" s="313"/>
      <c r="H57" s="314"/>
      <c r="I57" s="314"/>
    </row>
    <row r="58" spans="1:9" x14ac:dyDescent="0.25">
      <c r="A58" s="313"/>
      <c r="B58" s="313"/>
      <c r="C58" s="313"/>
      <c r="D58" s="313"/>
      <c r="E58" s="313"/>
      <c r="F58" s="313"/>
      <c r="G58" s="313"/>
      <c r="H58" s="314"/>
      <c r="I58" s="314"/>
    </row>
    <row r="59" spans="1:9" x14ac:dyDescent="0.25">
      <c r="A59" s="313"/>
      <c r="B59" s="313"/>
      <c r="C59" s="313"/>
      <c r="D59" s="313"/>
      <c r="E59" s="313"/>
      <c r="F59" s="313"/>
      <c r="G59" s="313"/>
      <c r="H59" s="314"/>
      <c r="I59" s="314"/>
    </row>
    <row r="60" spans="1:9" x14ac:dyDescent="0.25">
      <c r="A60" s="313"/>
      <c r="B60" s="313"/>
      <c r="C60" s="313"/>
      <c r="D60" s="313"/>
      <c r="E60" s="313"/>
      <c r="F60" s="313"/>
      <c r="G60" s="313"/>
      <c r="H60" s="314"/>
      <c r="I60" s="314"/>
    </row>
    <row r="61" spans="1:9" x14ac:dyDescent="0.25">
      <c r="A61" s="313"/>
      <c r="B61" s="313"/>
      <c r="C61" s="313"/>
      <c r="D61" s="313"/>
      <c r="E61" s="313"/>
      <c r="F61" s="313"/>
      <c r="G61" s="313"/>
      <c r="H61" s="314"/>
      <c r="I61" s="314"/>
    </row>
    <row r="62" spans="1:9" x14ac:dyDescent="0.25">
      <c r="A62" s="313"/>
      <c r="B62" s="313"/>
      <c r="C62" s="313"/>
      <c r="D62" s="313"/>
      <c r="E62" s="313"/>
      <c r="F62" s="313"/>
      <c r="G62" s="313"/>
      <c r="H62" s="314"/>
      <c r="I62" s="314"/>
    </row>
    <row r="63" spans="1:9" x14ac:dyDescent="0.25">
      <c r="A63" s="313"/>
      <c r="B63" s="313"/>
      <c r="C63" s="313"/>
      <c r="D63" s="313"/>
      <c r="E63" s="313"/>
      <c r="F63" s="313"/>
      <c r="G63" s="313"/>
      <c r="H63" s="314"/>
      <c r="I63" s="314"/>
    </row>
    <row r="64" spans="1:9" x14ac:dyDescent="0.25">
      <c r="A64" s="313"/>
      <c r="B64" s="313"/>
      <c r="C64" s="313"/>
      <c r="D64" s="313"/>
      <c r="E64" s="313"/>
      <c r="F64" s="313"/>
      <c r="G64" s="313"/>
      <c r="H64" s="314"/>
      <c r="I64" s="314"/>
    </row>
    <row r="65" spans="1:9" x14ac:dyDescent="0.25">
      <c r="A65" s="313"/>
      <c r="B65" s="313"/>
      <c r="C65" s="313"/>
      <c r="D65" s="313"/>
      <c r="E65" s="313"/>
      <c r="F65" s="313"/>
      <c r="G65" s="313"/>
      <c r="H65" s="314"/>
      <c r="I65" s="314"/>
    </row>
    <row r="66" spans="1:9" x14ac:dyDescent="0.25">
      <c r="A66" s="313"/>
      <c r="B66" s="313"/>
      <c r="C66" s="313"/>
      <c r="D66" s="313"/>
      <c r="E66" s="313"/>
      <c r="F66" s="313"/>
      <c r="G66" s="313"/>
      <c r="H66" s="314"/>
      <c r="I66" s="314"/>
    </row>
    <row r="67" spans="1:9" x14ac:dyDescent="0.25">
      <c r="A67" s="313"/>
      <c r="B67" s="313"/>
      <c r="C67" s="313"/>
      <c r="D67" s="313"/>
      <c r="E67" s="313"/>
      <c r="F67" s="313"/>
      <c r="G67" s="313"/>
      <c r="H67" s="313"/>
      <c r="I67" s="313"/>
    </row>
    <row r="68" spans="1:9" x14ac:dyDescent="0.25">
      <c r="A68" s="313"/>
      <c r="B68" s="313"/>
      <c r="C68" s="313"/>
      <c r="D68" s="313"/>
      <c r="E68" s="313"/>
      <c r="F68" s="313"/>
      <c r="G68" s="313"/>
      <c r="H68" s="313"/>
      <c r="I68" s="313"/>
    </row>
    <row r="69" spans="1:9" x14ac:dyDescent="0.25">
      <c r="A69" s="313"/>
      <c r="B69" s="313"/>
      <c r="C69" s="313"/>
      <c r="D69" s="313"/>
      <c r="E69" s="313"/>
      <c r="F69" s="313"/>
      <c r="G69" s="313"/>
      <c r="H69" s="313"/>
      <c r="I69" s="313"/>
    </row>
    <row r="70" spans="1:9" x14ac:dyDescent="0.25">
      <c r="A70" s="313"/>
      <c r="B70" s="313"/>
      <c r="C70" s="313"/>
      <c r="D70" s="313"/>
      <c r="E70" s="313"/>
      <c r="F70" s="313"/>
      <c r="G70" s="313"/>
      <c r="H70" s="313"/>
      <c r="I70" s="313"/>
    </row>
    <row r="71" spans="1:9" x14ac:dyDescent="0.25">
      <c r="A71" s="313"/>
      <c r="B71" s="313"/>
      <c r="C71" s="313"/>
      <c r="D71" s="313"/>
      <c r="E71" s="313"/>
      <c r="F71" s="313"/>
      <c r="G71" s="313"/>
      <c r="H71" s="313"/>
      <c r="I71" s="313"/>
    </row>
    <row r="72" spans="1:9" x14ac:dyDescent="0.25">
      <c r="A72" s="313"/>
      <c r="B72" s="313"/>
      <c r="C72" s="313"/>
      <c r="D72" s="313"/>
      <c r="E72" s="313"/>
      <c r="F72" s="313"/>
      <c r="G72" s="313"/>
      <c r="H72" s="313"/>
      <c r="I72" s="313"/>
    </row>
    <row r="73" spans="1:9" x14ac:dyDescent="0.25">
      <c r="A73" s="313"/>
      <c r="B73" s="313"/>
      <c r="C73" s="313"/>
      <c r="D73" s="313"/>
      <c r="E73" s="313"/>
      <c r="F73" s="313"/>
      <c r="G73" s="313"/>
      <c r="H73" s="313"/>
      <c r="I73" s="313"/>
    </row>
    <row r="74" spans="1:9" x14ac:dyDescent="0.25">
      <c r="A74" s="313"/>
      <c r="B74" s="313"/>
      <c r="C74" s="313"/>
      <c r="D74" s="313"/>
      <c r="E74" s="313"/>
      <c r="F74" s="313"/>
      <c r="G74" s="313"/>
      <c r="H74" s="313"/>
      <c r="I74" s="313"/>
    </row>
    <row r="75" spans="1:9" x14ac:dyDescent="0.25">
      <c r="A75" s="313"/>
      <c r="B75" s="313"/>
      <c r="C75" s="313"/>
      <c r="D75" s="313"/>
      <c r="E75" s="313"/>
      <c r="F75" s="313"/>
      <c r="G75" s="313"/>
      <c r="H75" s="313"/>
      <c r="I75" s="313"/>
    </row>
    <row r="76" spans="1:9" x14ac:dyDescent="0.25">
      <c r="A76" s="313"/>
      <c r="B76" s="313"/>
      <c r="C76" s="313"/>
      <c r="D76" s="313"/>
      <c r="E76" s="313"/>
      <c r="F76" s="313"/>
      <c r="G76" s="313"/>
      <c r="H76" s="313"/>
      <c r="I76" s="313"/>
    </row>
    <row r="77" spans="1:9" x14ac:dyDescent="0.25">
      <c r="A77" s="313"/>
      <c r="B77" s="313"/>
      <c r="C77" s="313"/>
      <c r="D77" s="313"/>
      <c r="E77" s="313"/>
      <c r="F77" s="313"/>
      <c r="G77" s="313"/>
      <c r="H77" s="313"/>
      <c r="I77" s="313"/>
    </row>
    <row r="78" spans="1:9" x14ac:dyDescent="0.25">
      <c r="A78" s="313"/>
      <c r="B78" s="313"/>
      <c r="C78" s="313"/>
      <c r="D78" s="313"/>
      <c r="E78" s="313"/>
      <c r="F78" s="313"/>
      <c r="G78" s="313"/>
      <c r="H78" s="313"/>
      <c r="I78" s="313"/>
    </row>
    <row r="79" spans="1:9" x14ac:dyDescent="0.25">
      <c r="A79" s="313"/>
      <c r="B79" s="313"/>
      <c r="C79" s="313"/>
      <c r="D79" s="313"/>
      <c r="E79" s="313"/>
      <c r="F79" s="313"/>
      <c r="G79" s="313"/>
      <c r="H79" s="313"/>
      <c r="I79" s="313"/>
    </row>
    <row r="80" spans="1:9" x14ac:dyDescent="0.25">
      <c r="A80" s="313"/>
      <c r="B80" s="313"/>
      <c r="C80" s="313"/>
      <c r="D80" s="313"/>
      <c r="E80" s="313"/>
      <c r="F80" s="313"/>
      <c r="G80" s="313"/>
      <c r="H80" s="313"/>
      <c r="I80" s="313"/>
    </row>
    <row r="81" spans="1:9" x14ac:dyDescent="0.25">
      <c r="A81" s="313"/>
      <c r="B81" s="313"/>
      <c r="C81" s="313"/>
      <c r="D81" s="313"/>
      <c r="E81" s="313"/>
      <c r="F81" s="313"/>
      <c r="G81" s="313"/>
      <c r="H81" s="313"/>
      <c r="I81" s="313"/>
    </row>
    <row r="82" spans="1:9" x14ac:dyDescent="0.25">
      <c r="A82" s="313"/>
      <c r="B82" s="313"/>
      <c r="C82" s="313"/>
      <c r="D82" s="313"/>
      <c r="E82" s="313"/>
      <c r="F82" s="313"/>
      <c r="G82" s="313"/>
      <c r="H82" s="313"/>
      <c r="I82" s="313"/>
    </row>
    <row r="83" spans="1:9" x14ac:dyDescent="0.25">
      <c r="A83" s="313"/>
      <c r="B83" s="313"/>
      <c r="C83" s="313"/>
      <c r="D83" s="313"/>
      <c r="E83" s="313"/>
      <c r="F83" s="313"/>
      <c r="G83" s="313"/>
      <c r="H83" s="313"/>
      <c r="I83" s="313"/>
    </row>
    <row r="84" spans="1:9" x14ac:dyDescent="0.25">
      <c r="A84" s="313"/>
      <c r="B84" s="313"/>
      <c r="C84" s="313"/>
      <c r="D84" s="313"/>
      <c r="E84" s="313"/>
      <c r="F84" s="313"/>
      <c r="G84" s="313"/>
      <c r="H84" s="313"/>
      <c r="I84" s="313"/>
    </row>
    <row r="85" spans="1:9" x14ac:dyDescent="0.25">
      <c r="A85" s="313"/>
      <c r="B85" s="313"/>
      <c r="C85" s="313"/>
      <c r="D85" s="313"/>
      <c r="E85" s="313"/>
      <c r="F85" s="313"/>
      <c r="G85" s="313"/>
      <c r="H85" s="313"/>
      <c r="I85" s="313"/>
    </row>
    <row r="86" spans="1:9" x14ac:dyDescent="0.25">
      <c r="A86" s="313"/>
      <c r="B86" s="313"/>
      <c r="C86" s="313"/>
      <c r="D86" s="313"/>
      <c r="E86" s="313"/>
      <c r="F86" s="313"/>
      <c r="G86" s="313"/>
      <c r="H86" s="313"/>
      <c r="I86" s="313"/>
    </row>
    <row r="87" spans="1:9" x14ac:dyDescent="0.25">
      <c r="A87" s="313"/>
      <c r="B87" s="313"/>
      <c r="C87" s="313"/>
      <c r="D87" s="313"/>
      <c r="E87" s="313"/>
      <c r="F87" s="313"/>
      <c r="G87" s="313"/>
      <c r="H87" s="313"/>
      <c r="I87" s="313"/>
    </row>
    <row r="88" spans="1:9" x14ac:dyDescent="0.25">
      <c r="A88" s="313"/>
      <c r="B88" s="313"/>
      <c r="C88" s="313"/>
      <c r="D88" s="313"/>
      <c r="E88" s="313"/>
      <c r="F88" s="313"/>
      <c r="G88" s="313"/>
      <c r="H88" s="313"/>
      <c r="I88" s="313"/>
    </row>
    <row r="89" spans="1:9" x14ac:dyDescent="0.25">
      <c r="A89" s="313"/>
      <c r="B89" s="313"/>
      <c r="C89" s="313"/>
      <c r="D89" s="313"/>
      <c r="E89" s="313"/>
      <c r="F89" s="313"/>
      <c r="G89" s="313"/>
      <c r="H89" s="313"/>
      <c r="I89" s="313"/>
    </row>
    <row r="90" spans="1:9" x14ac:dyDescent="0.25">
      <c r="A90" s="313"/>
      <c r="B90" s="313"/>
      <c r="C90" s="313"/>
      <c r="D90" s="313"/>
      <c r="E90" s="313"/>
      <c r="F90" s="313"/>
      <c r="G90" s="313"/>
      <c r="H90" s="313"/>
      <c r="I90" s="313"/>
    </row>
    <row r="91" spans="1:9" x14ac:dyDescent="0.25">
      <c r="A91" s="313"/>
      <c r="B91" s="313"/>
      <c r="C91" s="313"/>
      <c r="D91" s="313"/>
      <c r="E91" s="313"/>
      <c r="F91" s="313"/>
      <c r="G91" s="313"/>
      <c r="H91" s="313"/>
      <c r="I91" s="313"/>
    </row>
    <row r="92" spans="1:9" x14ac:dyDescent="0.25">
      <c r="A92" s="313"/>
      <c r="B92" s="313"/>
      <c r="C92" s="313"/>
      <c r="D92" s="313"/>
      <c r="E92" s="313"/>
      <c r="F92" s="313"/>
      <c r="G92" s="313"/>
      <c r="H92" s="313"/>
      <c r="I92" s="313"/>
    </row>
    <row r="93" spans="1:9" x14ac:dyDescent="0.25">
      <c r="A93" s="313"/>
      <c r="B93" s="313"/>
      <c r="C93" s="313"/>
      <c r="D93" s="313"/>
      <c r="E93" s="313"/>
      <c r="F93" s="313"/>
      <c r="G93" s="313"/>
      <c r="H93" s="313"/>
      <c r="I93" s="313"/>
    </row>
    <row r="94" spans="1:9" x14ac:dyDescent="0.25">
      <c r="A94" s="313"/>
      <c r="B94" s="313"/>
      <c r="C94" s="313"/>
      <c r="D94" s="313"/>
      <c r="E94" s="313"/>
      <c r="F94" s="313"/>
      <c r="G94" s="313"/>
      <c r="H94" s="313"/>
      <c r="I94" s="313"/>
    </row>
    <row r="95" spans="1:9" x14ac:dyDescent="0.25">
      <c r="A95" s="313"/>
      <c r="B95" s="313"/>
      <c r="C95" s="313"/>
      <c r="D95" s="313"/>
      <c r="E95" s="313"/>
      <c r="F95" s="313"/>
      <c r="G95" s="313"/>
      <c r="H95" s="313"/>
      <c r="I95" s="313"/>
    </row>
    <row r="96" spans="1:9" x14ac:dyDescent="0.25">
      <c r="A96" s="313"/>
      <c r="B96" s="313"/>
      <c r="C96" s="313"/>
      <c r="D96" s="313"/>
      <c r="E96" s="313"/>
      <c r="F96" s="313"/>
      <c r="G96" s="313"/>
      <c r="H96" s="313"/>
      <c r="I96" s="313"/>
    </row>
    <row r="97" spans="1:9" x14ac:dyDescent="0.25">
      <c r="A97" s="313"/>
      <c r="B97" s="313"/>
      <c r="C97" s="313"/>
      <c r="D97" s="313"/>
      <c r="E97" s="313"/>
      <c r="F97" s="313"/>
      <c r="G97" s="313"/>
      <c r="H97" s="313"/>
      <c r="I97" s="313"/>
    </row>
    <row r="98" spans="1:9" x14ac:dyDescent="0.25">
      <c r="A98" s="313"/>
      <c r="B98" s="313"/>
      <c r="C98" s="313"/>
      <c r="D98" s="313"/>
      <c r="E98" s="313"/>
      <c r="F98" s="313"/>
      <c r="G98" s="313"/>
      <c r="H98" s="313"/>
      <c r="I98" s="313"/>
    </row>
    <row r="99" spans="1:9" x14ac:dyDescent="0.25">
      <c r="A99" s="313"/>
      <c r="B99" s="313"/>
      <c r="C99" s="313"/>
      <c r="D99" s="313"/>
      <c r="E99" s="313"/>
      <c r="F99" s="313"/>
      <c r="G99" s="313"/>
      <c r="H99" s="313"/>
      <c r="I99" s="313"/>
    </row>
    <row r="100" spans="1:9" x14ac:dyDescent="0.25">
      <c r="A100" s="313"/>
      <c r="B100" s="313"/>
      <c r="C100" s="313"/>
      <c r="D100" s="313"/>
      <c r="E100" s="313"/>
      <c r="F100" s="313"/>
      <c r="G100" s="313"/>
      <c r="H100" s="313"/>
      <c r="I100" s="313"/>
    </row>
    <row r="101" spans="1:9" x14ac:dyDescent="0.25">
      <c r="A101" s="313"/>
      <c r="B101" s="313"/>
      <c r="C101" s="313"/>
      <c r="D101" s="313"/>
      <c r="E101" s="313"/>
      <c r="F101" s="313"/>
      <c r="G101" s="313"/>
      <c r="H101" s="313"/>
      <c r="I101" s="313"/>
    </row>
    <row r="102" spans="1:9" x14ac:dyDescent="0.25">
      <c r="A102" s="313"/>
      <c r="B102" s="313"/>
      <c r="C102" s="313"/>
      <c r="D102" s="313"/>
      <c r="E102" s="313"/>
      <c r="F102" s="313"/>
      <c r="G102" s="313"/>
      <c r="H102" s="313"/>
      <c r="I102" s="313"/>
    </row>
    <row r="103" spans="1:9" x14ac:dyDescent="0.25">
      <c r="A103" s="313"/>
      <c r="B103" s="313"/>
      <c r="C103" s="313"/>
      <c r="D103" s="313"/>
      <c r="E103" s="313"/>
      <c r="F103" s="313"/>
      <c r="G103" s="313"/>
      <c r="H103" s="313"/>
      <c r="I103" s="313"/>
    </row>
    <row r="104" spans="1:9" x14ac:dyDescent="0.25">
      <c r="A104" s="313"/>
      <c r="B104" s="313"/>
      <c r="C104" s="313"/>
      <c r="D104" s="313"/>
      <c r="E104" s="313"/>
      <c r="F104" s="313"/>
      <c r="G104" s="313"/>
      <c r="H104" s="313"/>
      <c r="I104" s="313"/>
    </row>
    <row r="105" spans="1:9" x14ac:dyDescent="0.25">
      <c r="A105" s="313"/>
      <c r="B105" s="313"/>
      <c r="C105" s="313"/>
      <c r="D105" s="313"/>
      <c r="E105" s="313"/>
      <c r="F105" s="313"/>
      <c r="G105" s="313"/>
      <c r="H105" s="313"/>
      <c r="I105" s="313"/>
    </row>
    <row r="106" spans="1:9" x14ac:dyDescent="0.25">
      <c r="A106" s="313"/>
      <c r="B106" s="313"/>
      <c r="C106" s="313"/>
      <c r="D106" s="313"/>
      <c r="E106" s="313"/>
      <c r="F106" s="313"/>
      <c r="G106" s="313"/>
      <c r="H106" s="313"/>
      <c r="I106" s="313"/>
    </row>
    <row r="107" spans="1:9" x14ac:dyDescent="0.25">
      <c r="A107" s="313"/>
      <c r="B107" s="313"/>
      <c r="C107" s="313"/>
      <c r="D107" s="313"/>
      <c r="E107" s="313"/>
      <c r="F107" s="313"/>
      <c r="G107" s="313"/>
      <c r="H107" s="313"/>
      <c r="I107" s="313"/>
    </row>
    <row r="108" spans="1:9" x14ac:dyDescent="0.25">
      <c r="A108" s="313"/>
      <c r="B108" s="313"/>
      <c r="C108" s="313"/>
      <c r="D108" s="313"/>
      <c r="E108" s="313"/>
      <c r="F108" s="313"/>
      <c r="G108" s="313"/>
      <c r="H108" s="313"/>
      <c r="I108" s="313"/>
    </row>
    <row r="109" spans="1:9" x14ac:dyDescent="0.25">
      <c r="A109" s="313"/>
      <c r="B109" s="313"/>
      <c r="C109" s="313"/>
      <c r="D109" s="313"/>
      <c r="E109" s="313"/>
      <c r="F109" s="313"/>
      <c r="G109" s="313"/>
      <c r="H109" s="313"/>
      <c r="I109" s="313"/>
    </row>
    <row r="110" spans="1:9" x14ac:dyDescent="0.25">
      <c r="A110" s="313"/>
      <c r="B110" s="313"/>
      <c r="C110" s="313"/>
      <c r="D110" s="313"/>
      <c r="E110" s="313"/>
      <c r="F110" s="313"/>
      <c r="G110" s="313"/>
      <c r="H110" s="313"/>
      <c r="I110" s="313"/>
    </row>
    <row r="111" spans="1:9" x14ac:dyDescent="0.25">
      <c r="A111" s="313"/>
      <c r="B111" s="313"/>
      <c r="C111" s="313"/>
      <c r="D111" s="313"/>
      <c r="E111" s="313"/>
      <c r="F111" s="313"/>
      <c r="G111" s="313"/>
      <c r="H111" s="313"/>
      <c r="I111" s="313"/>
    </row>
    <row r="112" spans="1:9" x14ac:dyDescent="0.25">
      <c r="A112" s="313"/>
      <c r="B112" s="313"/>
      <c r="C112" s="313"/>
      <c r="D112" s="313"/>
      <c r="E112" s="313"/>
      <c r="F112" s="313"/>
      <c r="G112" s="313"/>
      <c r="H112" s="313"/>
      <c r="I112" s="313"/>
    </row>
    <row r="113" spans="1:9" x14ac:dyDescent="0.25">
      <c r="A113" s="313"/>
      <c r="B113" s="313"/>
      <c r="C113" s="313"/>
      <c r="D113" s="313"/>
      <c r="E113" s="313"/>
      <c r="F113" s="313"/>
      <c r="G113" s="313"/>
      <c r="H113" s="313"/>
      <c r="I113" s="313"/>
    </row>
    <row r="114" spans="1:9" x14ac:dyDescent="0.25">
      <c r="A114" s="313"/>
      <c r="B114" s="313"/>
      <c r="C114" s="313"/>
      <c r="D114" s="313"/>
      <c r="E114" s="313"/>
      <c r="F114" s="313"/>
      <c r="G114" s="313"/>
      <c r="H114" s="313"/>
      <c r="I114" s="313"/>
    </row>
    <row r="115" spans="1:9" x14ac:dyDescent="0.25">
      <c r="A115" s="313"/>
      <c r="B115" s="313"/>
      <c r="C115" s="313"/>
      <c r="D115" s="313"/>
      <c r="E115" s="313"/>
      <c r="F115" s="313"/>
      <c r="G115" s="313"/>
      <c r="H115" s="313"/>
      <c r="I115" s="313"/>
    </row>
    <row r="116" spans="1:9" x14ac:dyDescent="0.25">
      <c r="A116" s="313"/>
      <c r="B116" s="313"/>
      <c r="C116" s="313"/>
      <c r="D116" s="313"/>
      <c r="E116" s="313"/>
      <c r="F116" s="313"/>
      <c r="G116" s="313"/>
      <c r="H116" s="313"/>
      <c r="I116" s="313"/>
    </row>
    <row r="117" spans="1:9" x14ac:dyDescent="0.25">
      <c r="A117" s="313"/>
      <c r="B117" s="313"/>
      <c r="C117" s="313"/>
      <c r="D117" s="313"/>
      <c r="E117" s="313"/>
      <c r="F117" s="313"/>
      <c r="G117" s="313"/>
      <c r="H117" s="313"/>
      <c r="I117" s="313"/>
    </row>
    <row r="118" spans="1:9" x14ac:dyDescent="0.25">
      <c r="A118" s="313"/>
      <c r="B118" s="313"/>
      <c r="C118" s="313"/>
      <c r="D118" s="313"/>
      <c r="E118" s="313"/>
      <c r="F118" s="313"/>
      <c r="G118" s="313"/>
      <c r="H118" s="313"/>
      <c r="I118" s="313"/>
    </row>
    <row r="119" spans="1:9" x14ac:dyDescent="0.25">
      <c r="A119" s="313"/>
      <c r="B119" s="313"/>
      <c r="C119" s="313"/>
      <c r="D119" s="313"/>
      <c r="E119" s="313"/>
      <c r="F119" s="313"/>
      <c r="G119" s="313"/>
      <c r="H119" s="313"/>
      <c r="I119" s="313"/>
    </row>
    <row r="120" spans="1:9" x14ac:dyDescent="0.25">
      <c r="A120" s="313"/>
      <c r="B120" s="313"/>
      <c r="C120" s="313"/>
      <c r="D120" s="313"/>
      <c r="E120" s="313"/>
      <c r="F120" s="313"/>
      <c r="G120" s="313"/>
      <c r="H120" s="313"/>
      <c r="I120" s="313"/>
    </row>
    <row r="121" spans="1:9" x14ac:dyDescent="0.25">
      <c r="A121" s="313"/>
      <c r="B121" s="313"/>
      <c r="C121" s="313"/>
      <c r="D121" s="313"/>
      <c r="E121" s="313"/>
      <c r="F121" s="313"/>
      <c r="G121" s="313"/>
      <c r="H121" s="313"/>
      <c r="I121" s="313"/>
    </row>
    <row r="122" spans="1:9" x14ac:dyDescent="0.25">
      <c r="A122" s="313"/>
      <c r="B122" s="313"/>
      <c r="C122" s="313"/>
      <c r="D122" s="313"/>
      <c r="E122" s="313"/>
      <c r="F122" s="313"/>
      <c r="G122" s="313"/>
      <c r="H122" s="313"/>
      <c r="I122" s="313"/>
    </row>
    <row r="123" spans="1:9" x14ac:dyDescent="0.25">
      <c r="A123" s="313"/>
      <c r="B123" s="313"/>
      <c r="C123" s="313"/>
      <c r="D123" s="313"/>
      <c r="E123" s="313"/>
      <c r="F123" s="313"/>
      <c r="G123" s="313"/>
      <c r="H123" s="313"/>
      <c r="I123" s="313"/>
    </row>
    <row r="124" spans="1:9" x14ac:dyDescent="0.25">
      <c r="A124" s="313"/>
      <c r="B124" s="313"/>
      <c r="C124" s="313"/>
      <c r="D124" s="313"/>
      <c r="E124" s="313"/>
      <c r="F124" s="313"/>
      <c r="G124" s="313"/>
      <c r="H124" s="313"/>
      <c r="I124" s="313"/>
    </row>
    <row r="125" spans="1:9" x14ac:dyDescent="0.25">
      <c r="A125" s="313"/>
      <c r="B125" s="313"/>
      <c r="C125" s="313"/>
      <c r="D125" s="313"/>
      <c r="E125" s="313"/>
      <c r="F125" s="313"/>
      <c r="G125" s="313"/>
      <c r="H125" s="313"/>
      <c r="I125" s="313"/>
    </row>
    <row r="126" spans="1:9" x14ac:dyDescent="0.25">
      <c r="A126" s="313"/>
      <c r="B126" s="313"/>
      <c r="C126" s="313"/>
      <c r="D126" s="313"/>
      <c r="E126" s="313"/>
      <c r="F126" s="313"/>
      <c r="G126" s="313"/>
      <c r="H126" s="313"/>
      <c r="I126" s="313"/>
    </row>
    <row r="127" spans="1:9" x14ac:dyDescent="0.25">
      <c r="A127" s="313"/>
      <c r="B127" s="313"/>
      <c r="C127" s="313"/>
      <c r="D127" s="313"/>
      <c r="E127" s="313"/>
      <c r="F127" s="313"/>
      <c r="G127" s="313"/>
      <c r="H127" s="313"/>
      <c r="I127" s="313"/>
    </row>
    <row r="128" spans="1:9" x14ac:dyDescent="0.25">
      <c r="A128" s="313"/>
      <c r="B128" s="313"/>
      <c r="C128" s="313"/>
      <c r="D128" s="313"/>
      <c r="E128" s="313"/>
      <c r="F128" s="313"/>
      <c r="G128" s="313"/>
      <c r="H128" s="313"/>
      <c r="I128" s="313"/>
    </row>
    <row r="129" spans="1:9" x14ac:dyDescent="0.25">
      <c r="A129" s="313"/>
      <c r="B129" s="313"/>
      <c r="C129" s="313"/>
      <c r="D129" s="313"/>
      <c r="E129" s="313"/>
      <c r="F129" s="313"/>
      <c r="G129" s="313"/>
      <c r="H129" s="313"/>
      <c r="I129" s="313"/>
    </row>
    <row r="130" spans="1:9" x14ac:dyDescent="0.25">
      <c r="A130" s="313"/>
      <c r="B130" s="313"/>
      <c r="C130" s="313"/>
      <c r="D130" s="313"/>
      <c r="E130" s="313"/>
      <c r="F130" s="313"/>
      <c r="G130" s="313"/>
      <c r="H130" s="313"/>
      <c r="I130" s="313"/>
    </row>
    <row r="131" spans="1:9" x14ac:dyDescent="0.25">
      <c r="A131" s="313"/>
      <c r="B131" s="313"/>
      <c r="C131" s="313"/>
      <c r="D131" s="313"/>
      <c r="E131" s="313"/>
      <c r="F131" s="313"/>
      <c r="G131" s="313"/>
      <c r="H131" s="313"/>
      <c r="I131" s="313"/>
    </row>
    <row r="132" spans="1:9" x14ac:dyDescent="0.25">
      <c r="A132" s="313"/>
      <c r="B132" s="313"/>
      <c r="C132" s="313"/>
      <c r="D132" s="313"/>
      <c r="E132" s="313"/>
      <c r="F132" s="313"/>
      <c r="G132" s="313"/>
      <c r="H132" s="313"/>
      <c r="I132" s="313"/>
    </row>
    <row r="133" spans="1:9" x14ac:dyDescent="0.25">
      <c r="A133" s="313"/>
      <c r="B133" s="313"/>
      <c r="C133" s="313"/>
      <c r="D133" s="313"/>
      <c r="E133" s="313"/>
      <c r="F133" s="313"/>
      <c r="G133" s="313"/>
      <c r="H133" s="313"/>
      <c r="I133" s="313"/>
    </row>
    <row r="134" spans="1:9" x14ac:dyDescent="0.25">
      <c r="A134" s="313"/>
      <c r="B134" s="313"/>
      <c r="C134" s="313"/>
      <c r="D134" s="313"/>
      <c r="E134" s="313"/>
      <c r="F134" s="313"/>
      <c r="G134" s="313"/>
      <c r="H134" s="313"/>
      <c r="I134" s="313"/>
    </row>
    <row r="135" spans="1:9" x14ac:dyDescent="0.25">
      <c r="A135" s="313"/>
      <c r="B135" s="313"/>
      <c r="C135" s="313"/>
      <c r="D135" s="313"/>
      <c r="E135" s="313"/>
      <c r="F135" s="313"/>
      <c r="G135" s="313"/>
      <c r="H135" s="313"/>
      <c r="I135" s="313"/>
    </row>
    <row r="136" spans="1:9" x14ac:dyDescent="0.25">
      <c r="A136" s="313"/>
      <c r="B136" s="313"/>
      <c r="C136" s="313"/>
      <c r="D136" s="313"/>
      <c r="E136" s="313"/>
      <c r="F136" s="313"/>
      <c r="G136" s="313"/>
      <c r="H136" s="313"/>
      <c r="I136" s="313"/>
    </row>
    <row r="137" spans="1:9" x14ac:dyDescent="0.25">
      <c r="A137" s="313"/>
      <c r="B137" s="313"/>
      <c r="C137" s="313"/>
      <c r="D137" s="313"/>
      <c r="E137" s="313"/>
      <c r="F137" s="313"/>
      <c r="G137" s="313"/>
      <c r="H137" s="313"/>
      <c r="I137" s="313"/>
    </row>
    <row r="138" spans="1:9" x14ac:dyDescent="0.25">
      <c r="A138" s="313"/>
      <c r="B138" s="313"/>
      <c r="C138" s="313"/>
      <c r="D138" s="313"/>
      <c r="E138" s="313"/>
      <c r="F138" s="313"/>
      <c r="G138" s="313"/>
      <c r="H138" s="313"/>
      <c r="I138" s="313"/>
    </row>
    <row r="139" spans="1:9" x14ac:dyDescent="0.25">
      <c r="A139" s="313"/>
      <c r="B139" s="313"/>
      <c r="C139" s="313"/>
      <c r="D139" s="313"/>
      <c r="E139" s="313"/>
      <c r="F139" s="313"/>
      <c r="G139" s="313"/>
      <c r="H139" s="313"/>
      <c r="I139" s="313"/>
    </row>
    <row r="140" spans="1:9" x14ac:dyDescent="0.25">
      <c r="A140" s="313"/>
      <c r="B140" s="313"/>
      <c r="C140" s="313"/>
      <c r="D140" s="313"/>
      <c r="E140" s="313"/>
      <c r="F140" s="313"/>
      <c r="G140" s="313"/>
      <c r="H140" s="313"/>
      <c r="I140" s="313"/>
    </row>
    <row r="141" spans="1:9" x14ac:dyDescent="0.25">
      <c r="A141" s="313"/>
      <c r="B141" s="313"/>
      <c r="C141" s="313"/>
      <c r="D141" s="313"/>
      <c r="E141" s="313"/>
      <c r="F141" s="313"/>
      <c r="G141" s="313"/>
      <c r="H141" s="313"/>
      <c r="I141" s="313"/>
    </row>
    <row r="142" spans="1:9" x14ac:dyDescent="0.25">
      <c r="A142" s="313"/>
      <c r="B142" s="313"/>
      <c r="C142" s="313"/>
      <c r="D142" s="313"/>
      <c r="E142" s="313"/>
      <c r="F142" s="313"/>
      <c r="G142" s="313"/>
      <c r="H142" s="313"/>
      <c r="I142" s="313"/>
    </row>
    <row r="143" spans="1:9" x14ac:dyDescent="0.25">
      <c r="A143" s="313"/>
      <c r="B143" s="313"/>
      <c r="C143" s="313"/>
      <c r="D143" s="313"/>
      <c r="E143" s="313"/>
      <c r="F143" s="313"/>
      <c r="G143" s="313"/>
      <c r="H143" s="313"/>
      <c r="I143" s="313"/>
    </row>
    <row r="144" spans="1:9" x14ac:dyDescent="0.25">
      <c r="A144" s="313"/>
      <c r="B144" s="313"/>
      <c r="C144" s="313"/>
      <c r="D144" s="313"/>
      <c r="E144" s="313"/>
      <c r="F144" s="313"/>
      <c r="G144" s="313"/>
      <c r="H144" s="313"/>
      <c r="I144" s="313"/>
    </row>
    <row r="145" spans="1:9" x14ac:dyDescent="0.25">
      <c r="A145" s="313"/>
      <c r="B145" s="313"/>
      <c r="C145" s="313"/>
      <c r="D145" s="313"/>
      <c r="E145" s="313"/>
      <c r="F145" s="313"/>
      <c r="G145" s="313"/>
      <c r="H145" s="313"/>
      <c r="I145" s="313"/>
    </row>
    <row r="146" spans="1:9" x14ac:dyDescent="0.25">
      <c r="A146" s="313"/>
      <c r="B146" s="313"/>
      <c r="C146" s="313"/>
      <c r="D146" s="313"/>
      <c r="E146" s="313"/>
      <c r="F146" s="313"/>
      <c r="G146" s="313"/>
      <c r="H146" s="313"/>
      <c r="I146" s="313"/>
    </row>
    <row r="147" spans="1:9" x14ac:dyDescent="0.25">
      <c r="A147" s="313"/>
      <c r="B147" s="313"/>
      <c r="C147" s="313"/>
      <c r="D147" s="313"/>
      <c r="E147" s="313"/>
      <c r="F147" s="313"/>
      <c r="G147" s="313"/>
      <c r="H147" s="313"/>
      <c r="I147" s="313"/>
    </row>
    <row r="148" spans="1:9" x14ac:dyDescent="0.25">
      <c r="A148" s="313"/>
      <c r="B148" s="313"/>
      <c r="C148" s="313"/>
      <c r="D148" s="313"/>
      <c r="E148" s="313"/>
      <c r="F148" s="313"/>
      <c r="G148" s="313"/>
      <c r="H148" s="313"/>
      <c r="I148" s="313"/>
    </row>
    <row r="149" spans="1:9" x14ac:dyDescent="0.25">
      <c r="A149" s="313"/>
      <c r="B149" s="313"/>
      <c r="C149" s="313"/>
      <c r="D149" s="313"/>
      <c r="E149" s="313"/>
      <c r="F149" s="313"/>
      <c r="G149" s="313"/>
      <c r="H149" s="313"/>
      <c r="I149" s="313"/>
    </row>
    <row r="150" spans="1:9" x14ac:dyDescent="0.25">
      <c r="A150" s="313"/>
      <c r="B150" s="313"/>
      <c r="C150" s="313"/>
      <c r="D150" s="313"/>
      <c r="E150" s="313"/>
      <c r="F150" s="313"/>
      <c r="G150" s="313"/>
      <c r="H150" s="313"/>
      <c r="I150" s="313"/>
    </row>
    <row r="151" spans="1:9" x14ac:dyDescent="0.25">
      <c r="A151" s="313"/>
      <c r="B151" s="313"/>
      <c r="C151" s="313"/>
      <c r="D151" s="313"/>
      <c r="E151" s="313"/>
      <c r="F151" s="313"/>
      <c r="G151" s="313"/>
      <c r="H151" s="313"/>
      <c r="I151" s="313"/>
    </row>
    <row r="152" spans="1:9" x14ac:dyDescent="0.25">
      <c r="A152" s="313"/>
      <c r="B152" s="313"/>
      <c r="C152" s="313"/>
      <c r="D152" s="313"/>
      <c r="E152" s="313"/>
      <c r="F152" s="313"/>
      <c r="G152" s="313"/>
      <c r="H152" s="313"/>
      <c r="I152" s="313"/>
    </row>
    <row r="153" spans="1:9" x14ac:dyDescent="0.25">
      <c r="A153" s="313"/>
      <c r="B153" s="313"/>
      <c r="C153" s="313"/>
      <c r="D153" s="313"/>
      <c r="E153" s="313"/>
      <c r="F153" s="313"/>
      <c r="G153" s="313"/>
      <c r="H153" s="313"/>
      <c r="I153" s="313"/>
    </row>
    <row r="154" spans="1:9" x14ac:dyDescent="0.25">
      <c r="A154" s="313"/>
      <c r="B154" s="313"/>
      <c r="C154" s="313"/>
      <c r="D154" s="313"/>
      <c r="E154" s="313"/>
      <c r="F154" s="313"/>
      <c r="G154" s="313"/>
      <c r="H154" s="313"/>
      <c r="I154" s="313"/>
    </row>
    <row r="155" spans="1:9" x14ac:dyDescent="0.25">
      <c r="A155" s="313"/>
      <c r="B155" s="313"/>
      <c r="C155" s="313"/>
      <c r="D155" s="313"/>
      <c r="E155" s="313"/>
      <c r="F155" s="313"/>
      <c r="G155" s="313"/>
      <c r="H155" s="313"/>
      <c r="I155" s="313"/>
    </row>
    <row r="156" spans="1:9" x14ac:dyDescent="0.25">
      <c r="A156" s="313"/>
      <c r="B156" s="313"/>
      <c r="C156" s="313"/>
      <c r="D156" s="313"/>
      <c r="E156" s="313"/>
      <c r="F156" s="313"/>
      <c r="G156" s="313"/>
      <c r="H156" s="313"/>
      <c r="I156" s="313"/>
    </row>
  </sheetData>
  <mergeCells count="8">
    <mergeCell ref="E1:G2"/>
    <mergeCell ref="E3:G3"/>
    <mergeCell ref="A5:A8"/>
    <mergeCell ref="B5:G7"/>
    <mergeCell ref="H5:J5"/>
    <mergeCell ref="H6:H8"/>
    <mergeCell ref="I6:I8"/>
    <mergeCell ref="J6:J8"/>
  </mergeCells>
  <phoneticPr fontId="15"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E9CB4-7844-416E-BC46-254BFDA29475}">
  <dimension ref="A1:L151"/>
  <sheetViews>
    <sheetView topLeftCell="A7" workbookViewId="0">
      <selection activeCell="F20" sqref="F20"/>
    </sheetView>
  </sheetViews>
  <sheetFormatPr defaultRowHeight="13.8" x14ac:dyDescent="0.25"/>
  <cols>
    <col min="1" max="1" width="6.6640625" style="3" customWidth="1"/>
    <col min="2" max="2" width="39.33203125" style="3" customWidth="1"/>
    <col min="3" max="3" width="12.77734375" style="3" customWidth="1"/>
    <col min="4" max="4" width="11.44140625" style="3" customWidth="1"/>
    <col min="5" max="5" width="9.44140625" style="3" customWidth="1"/>
    <col min="6" max="7" width="20.6640625" style="3" customWidth="1"/>
    <col min="8" max="8" width="21" style="3" customWidth="1"/>
    <col min="9" max="9" width="11" style="3" customWidth="1"/>
    <col min="10" max="10" width="16" style="338" customWidth="1"/>
    <col min="11" max="11" width="8.88671875" style="3"/>
    <col min="12" max="12" width="11" style="3" bestFit="1" customWidth="1"/>
    <col min="13" max="16384" width="8.88671875" style="3"/>
  </cols>
  <sheetData>
    <row r="1" spans="1:12" x14ac:dyDescent="0.25">
      <c r="A1" s="1"/>
      <c r="B1" s="1"/>
      <c r="C1" s="1"/>
      <c r="D1" s="1"/>
      <c r="E1" s="385"/>
      <c r="F1" s="385"/>
      <c r="G1" s="385"/>
    </row>
    <row r="2" spans="1:12" x14ac:dyDescent="0.25">
      <c r="A2" s="1"/>
      <c r="B2" s="1"/>
      <c r="C2" s="1"/>
      <c r="D2" s="68"/>
      <c r="E2" s="385"/>
      <c r="F2" s="385"/>
      <c r="G2" s="385"/>
    </row>
    <row r="3" spans="1:12" x14ac:dyDescent="0.25">
      <c r="A3" s="1"/>
      <c r="B3" s="1"/>
      <c r="C3" s="1"/>
      <c r="D3" s="1"/>
      <c r="E3" s="385"/>
      <c r="F3" s="385"/>
      <c r="G3" s="385"/>
    </row>
    <row r="4" spans="1:12" ht="14.4" thickBot="1" x14ac:dyDescent="0.3">
      <c r="A4" s="69"/>
      <c r="B4" s="69"/>
      <c r="C4" s="69"/>
      <c r="D4" s="1"/>
      <c r="E4" s="2"/>
      <c r="F4" s="1"/>
      <c r="G4" s="101"/>
    </row>
    <row r="5" spans="1:12" ht="14.4" customHeight="1" thickBot="1" x14ac:dyDescent="0.3">
      <c r="A5" s="386" t="s">
        <v>19</v>
      </c>
      <c r="B5" s="395" t="s">
        <v>28</v>
      </c>
      <c r="C5" s="396"/>
      <c r="D5" s="396"/>
      <c r="E5" s="396"/>
      <c r="F5" s="396"/>
      <c r="G5" s="396"/>
      <c r="H5" s="382" t="s">
        <v>29</v>
      </c>
      <c r="I5" s="383"/>
      <c r="J5" s="384"/>
    </row>
    <row r="6" spans="1:12" ht="14.4" customHeight="1" x14ac:dyDescent="0.25">
      <c r="A6" s="387"/>
      <c r="B6" s="397"/>
      <c r="C6" s="398"/>
      <c r="D6" s="398"/>
      <c r="E6" s="398"/>
      <c r="F6" s="398"/>
      <c r="G6" s="399"/>
      <c r="H6" s="389" t="s">
        <v>231</v>
      </c>
      <c r="I6" s="392" t="s">
        <v>232</v>
      </c>
      <c r="J6" s="379" t="s">
        <v>233</v>
      </c>
    </row>
    <row r="7" spans="1:12" ht="14.4" thickBot="1" x14ac:dyDescent="0.3">
      <c r="A7" s="387"/>
      <c r="B7" s="397"/>
      <c r="C7" s="398"/>
      <c r="D7" s="398"/>
      <c r="E7" s="398"/>
      <c r="F7" s="398"/>
      <c r="G7" s="399"/>
      <c r="H7" s="390"/>
      <c r="I7" s="393"/>
      <c r="J7" s="380"/>
    </row>
    <row r="8" spans="1:12" ht="14.4" thickBot="1" x14ac:dyDescent="0.3">
      <c r="A8" s="388"/>
      <c r="B8" s="303" t="s">
        <v>205</v>
      </c>
      <c r="C8" s="304" t="s">
        <v>204</v>
      </c>
      <c r="D8" s="336" t="s">
        <v>1</v>
      </c>
      <c r="E8" s="336" t="s">
        <v>2</v>
      </c>
      <c r="F8" s="336" t="s">
        <v>3</v>
      </c>
      <c r="G8" s="337" t="s">
        <v>4</v>
      </c>
      <c r="H8" s="391"/>
      <c r="I8" s="394"/>
      <c r="J8" s="381"/>
    </row>
    <row r="9" spans="1:12" ht="112.2" x14ac:dyDescent="0.25">
      <c r="A9" s="350">
        <v>1</v>
      </c>
      <c r="B9" s="364" t="s">
        <v>215</v>
      </c>
      <c r="C9" s="365" t="s">
        <v>211</v>
      </c>
      <c r="D9" s="323" t="s">
        <v>10</v>
      </c>
      <c r="E9" s="372" t="s">
        <v>14</v>
      </c>
      <c r="F9" s="323" t="s">
        <v>163</v>
      </c>
      <c r="G9" s="323" t="s">
        <v>164</v>
      </c>
      <c r="H9" s="367">
        <v>10591.72</v>
      </c>
      <c r="I9" s="325" t="s">
        <v>211</v>
      </c>
      <c r="J9" s="368">
        <f>H9</f>
        <v>10591.72</v>
      </c>
    </row>
    <row r="10" spans="1:12" ht="102" x14ac:dyDescent="0.25">
      <c r="A10" s="312">
        <v>2</v>
      </c>
      <c r="B10" s="311" t="s">
        <v>203</v>
      </c>
      <c r="C10" s="319">
        <v>0.44750000000000001</v>
      </c>
      <c r="D10" s="310" t="s">
        <v>77</v>
      </c>
      <c r="E10" s="371" t="s">
        <v>14</v>
      </c>
      <c r="F10" s="310" t="s">
        <v>80</v>
      </c>
      <c r="G10" s="310" t="s">
        <v>81</v>
      </c>
      <c r="H10" s="305">
        <v>5086</v>
      </c>
      <c r="I10" s="305">
        <v>2275.81</v>
      </c>
      <c r="J10" s="357">
        <f>I10</f>
        <v>2275.81</v>
      </c>
    </row>
    <row r="11" spans="1:12" ht="71.400000000000006" x14ac:dyDescent="0.25">
      <c r="A11" s="350">
        <v>3</v>
      </c>
      <c r="B11" s="311" t="s">
        <v>218</v>
      </c>
      <c r="C11" s="319">
        <v>0.44750000000000001</v>
      </c>
      <c r="D11" s="310" t="s">
        <v>11</v>
      </c>
      <c r="E11" s="371" t="s">
        <v>72</v>
      </c>
      <c r="F11" s="310" t="s">
        <v>174</v>
      </c>
      <c r="G11" s="310" t="s">
        <v>175</v>
      </c>
      <c r="H11" s="305">
        <v>4548</v>
      </c>
      <c r="I11" s="305">
        <v>2035.24</v>
      </c>
      <c r="J11" s="357">
        <f>I11</f>
        <v>2035.24</v>
      </c>
    </row>
    <row r="12" spans="1:12" ht="71.400000000000006" x14ac:dyDescent="0.25">
      <c r="A12" s="312">
        <v>4</v>
      </c>
      <c r="B12" s="311" t="s">
        <v>218</v>
      </c>
      <c r="C12" s="319">
        <v>0.44750000000000001</v>
      </c>
      <c r="D12" s="310" t="s">
        <v>11</v>
      </c>
      <c r="E12" s="371" t="s">
        <v>72</v>
      </c>
      <c r="F12" s="310" t="s">
        <v>176</v>
      </c>
      <c r="G12" s="310" t="s">
        <v>177</v>
      </c>
      <c r="H12" s="305">
        <v>1548</v>
      </c>
      <c r="I12" s="305">
        <v>2035.24</v>
      </c>
      <c r="J12" s="357">
        <f>I12</f>
        <v>2035.24</v>
      </c>
      <c r="L12" s="338"/>
    </row>
    <row r="13" spans="1:12" ht="40.799999999999997" x14ac:dyDescent="0.25">
      <c r="A13" s="350">
        <v>5</v>
      </c>
      <c r="B13" s="311" t="s">
        <v>219</v>
      </c>
      <c r="C13" s="319" t="s">
        <v>211</v>
      </c>
      <c r="D13" s="310" t="s">
        <v>95</v>
      </c>
      <c r="E13" s="371" t="s">
        <v>14</v>
      </c>
      <c r="F13" s="310" t="s">
        <v>101</v>
      </c>
      <c r="G13" s="310" t="s">
        <v>102</v>
      </c>
      <c r="H13" s="305">
        <v>2500</v>
      </c>
      <c r="I13" s="305" t="s">
        <v>211</v>
      </c>
      <c r="J13" s="357">
        <f t="shared" ref="J13:J17" si="0">H13</f>
        <v>2500</v>
      </c>
      <c r="L13" s="338"/>
    </row>
    <row r="14" spans="1:12" ht="81.599999999999994" x14ac:dyDescent="0.25">
      <c r="A14" s="312">
        <v>6</v>
      </c>
      <c r="B14" s="311" t="s">
        <v>210</v>
      </c>
      <c r="C14" s="319" t="s">
        <v>211</v>
      </c>
      <c r="D14" s="310" t="s">
        <v>35</v>
      </c>
      <c r="E14" s="371" t="s">
        <v>72</v>
      </c>
      <c r="F14" s="310" t="s">
        <v>36</v>
      </c>
      <c r="G14" s="310" t="s">
        <v>152</v>
      </c>
      <c r="H14" s="305">
        <v>805</v>
      </c>
      <c r="I14" s="305" t="s">
        <v>211</v>
      </c>
      <c r="J14" s="357">
        <f t="shared" si="0"/>
        <v>805</v>
      </c>
    </row>
    <row r="15" spans="1:12" ht="20.399999999999999" x14ac:dyDescent="0.25">
      <c r="A15" s="350">
        <v>7</v>
      </c>
      <c r="B15" s="311" t="s">
        <v>210</v>
      </c>
      <c r="C15" s="319" t="s">
        <v>211</v>
      </c>
      <c r="D15" s="310" t="s">
        <v>154</v>
      </c>
      <c r="E15" s="371" t="s">
        <v>72</v>
      </c>
      <c r="F15" s="310" t="s">
        <v>157</v>
      </c>
      <c r="G15" s="310" t="s">
        <v>158</v>
      </c>
      <c r="H15" s="305">
        <v>2563</v>
      </c>
      <c r="I15" s="305" t="s">
        <v>211</v>
      </c>
      <c r="J15" s="357">
        <f t="shared" si="0"/>
        <v>2563</v>
      </c>
    </row>
    <row r="16" spans="1:12" ht="20.399999999999999" x14ac:dyDescent="0.25">
      <c r="A16" s="312">
        <v>8</v>
      </c>
      <c r="B16" s="311" t="s">
        <v>213</v>
      </c>
      <c r="C16" s="319" t="s">
        <v>211</v>
      </c>
      <c r="D16" s="310" t="s">
        <v>144</v>
      </c>
      <c r="E16" s="371" t="s">
        <v>72</v>
      </c>
      <c r="F16" s="310" t="s">
        <v>147</v>
      </c>
      <c r="G16" s="310" t="s">
        <v>147</v>
      </c>
      <c r="H16" s="305">
        <v>55964</v>
      </c>
      <c r="I16" s="305" t="s">
        <v>211</v>
      </c>
      <c r="J16" s="357">
        <f t="shared" si="0"/>
        <v>55964</v>
      </c>
    </row>
    <row r="17" spans="1:10" ht="71.400000000000006" x14ac:dyDescent="0.25">
      <c r="A17" s="350">
        <v>9</v>
      </c>
      <c r="B17" s="311" t="s">
        <v>213</v>
      </c>
      <c r="C17" s="319" t="s">
        <v>211</v>
      </c>
      <c r="D17" s="310" t="s">
        <v>148</v>
      </c>
      <c r="E17" s="371" t="s">
        <v>72</v>
      </c>
      <c r="F17" s="310" t="s">
        <v>17</v>
      </c>
      <c r="G17" s="310" t="s">
        <v>21</v>
      </c>
      <c r="H17" s="305">
        <v>4897</v>
      </c>
      <c r="I17" s="305" t="s">
        <v>211</v>
      </c>
      <c r="J17" s="357">
        <f t="shared" si="0"/>
        <v>4897</v>
      </c>
    </row>
    <row r="18" spans="1:10" ht="122.4" x14ac:dyDescent="0.25">
      <c r="A18" s="312">
        <v>10</v>
      </c>
      <c r="B18" s="311" t="s">
        <v>223</v>
      </c>
      <c r="C18" s="319" t="s">
        <v>211</v>
      </c>
      <c r="D18" s="310" t="s">
        <v>10</v>
      </c>
      <c r="E18" s="371" t="s">
        <v>72</v>
      </c>
      <c r="F18" s="310" t="s">
        <v>114</v>
      </c>
      <c r="G18" s="310" t="s">
        <v>115</v>
      </c>
      <c r="H18" s="305">
        <v>9542</v>
      </c>
      <c r="I18" s="305" t="s">
        <v>211</v>
      </c>
      <c r="J18" s="357">
        <f t="shared" ref="J18:J21" si="1">H18</f>
        <v>9542</v>
      </c>
    </row>
    <row r="19" spans="1:10" ht="61.2" x14ac:dyDescent="0.25">
      <c r="A19" s="350">
        <v>11</v>
      </c>
      <c r="B19" s="311" t="s">
        <v>223</v>
      </c>
      <c r="C19" s="319" t="s">
        <v>211</v>
      </c>
      <c r="D19" s="310" t="s">
        <v>10</v>
      </c>
      <c r="E19" s="371" t="s">
        <v>72</v>
      </c>
      <c r="F19" s="310" t="s">
        <v>116</v>
      </c>
      <c r="G19" s="310" t="s">
        <v>109</v>
      </c>
      <c r="H19" s="305">
        <v>3738</v>
      </c>
      <c r="I19" s="305" t="s">
        <v>211</v>
      </c>
      <c r="J19" s="357">
        <f t="shared" si="1"/>
        <v>3738</v>
      </c>
    </row>
    <row r="20" spans="1:10" ht="102" x14ac:dyDescent="0.25">
      <c r="A20" s="312">
        <v>12</v>
      </c>
      <c r="B20" s="311" t="s">
        <v>223</v>
      </c>
      <c r="C20" s="319" t="s">
        <v>211</v>
      </c>
      <c r="D20" s="310" t="s">
        <v>95</v>
      </c>
      <c r="E20" s="371" t="s">
        <v>72</v>
      </c>
      <c r="F20" s="310" t="s">
        <v>117</v>
      </c>
      <c r="G20" s="310" t="s">
        <v>118</v>
      </c>
      <c r="H20" s="305">
        <v>51550</v>
      </c>
      <c r="I20" s="305" t="s">
        <v>211</v>
      </c>
      <c r="J20" s="357">
        <f t="shared" si="1"/>
        <v>51550</v>
      </c>
    </row>
    <row r="21" spans="1:10" ht="30.6" x14ac:dyDescent="0.25">
      <c r="A21" s="350">
        <v>13</v>
      </c>
      <c r="B21" s="311" t="s">
        <v>224</v>
      </c>
      <c r="C21" s="319" t="s">
        <v>211</v>
      </c>
      <c r="D21" s="310" t="s">
        <v>26</v>
      </c>
      <c r="E21" s="371" t="s">
        <v>14</v>
      </c>
      <c r="F21" s="310" t="s">
        <v>46</v>
      </c>
      <c r="G21" s="310" t="s">
        <v>47</v>
      </c>
      <c r="H21" s="305">
        <v>3797</v>
      </c>
      <c r="I21" s="305" t="s">
        <v>211</v>
      </c>
      <c r="J21" s="357">
        <f t="shared" si="1"/>
        <v>3797</v>
      </c>
    </row>
    <row r="22" spans="1:10" ht="21" customHeight="1" x14ac:dyDescent="0.25">
      <c r="A22" s="313"/>
      <c r="B22" s="313"/>
      <c r="C22" s="313"/>
      <c r="D22" s="313"/>
      <c r="E22" s="313"/>
      <c r="F22" s="313"/>
      <c r="G22" s="313"/>
      <c r="H22" s="314"/>
      <c r="I22" s="359" t="s">
        <v>225</v>
      </c>
      <c r="J22" s="360">
        <f>SUM(J9:J21)</f>
        <v>152294.01</v>
      </c>
    </row>
    <row r="23" spans="1:10" x14ac:dyDescent="0.25">
      <c r="A23" s="313"/>
      <c r="B23" s="313"/>
      <c r="C23" s="313"/>
      <c r="D23" s="313"/>
      <c r="E23" s="313"/>
      <c r="F23" s="313"/>
      <c r="G23" s="313"/>
      <c r="H23" s="314"/>
      <c r="I23" s="314"/>
    </row>
    <row r="24" spans="1:10" ht="14.4" x14ac:dyDescent="0.25">
      <c r="A24" s="313"/>
      <c r="B24" s="207" t="s">
        <v>200</v>
      </c>
      <c r="C24" s="207" t="s">
        <v>196</v>
      </c>
      <c r="D24" s="313"/>
      <c r="E24" s="313"/>
      <c r="F24" s="373" t="s">
        <v>236</v>
      </c>
      <c r="G24" s="373" t="s">
        <v>196</v>
      </c>
      <c r="H24" s="314"/>
      <c r="I24" s="314"/>
    </row>
    <row r="25" spans="1:10" ht="14.4" x14ac:dyDescent="0.25">
      <c r="A25" s="313"/>
      <c r="B25" s="172" t="s">
        <v>159</v>
      </c>
      <c r="C25" s="347">
        <f>J9</f>
        <v>10591.72</v>
      </c>
      <c r="D25" s="313"/>
      <c r="E25" s="313"/>
      <c r="F25" s="346" t="s">
        <v>235</v>
      </c>
      <c r="G25" s="347">
        <f>C25+C31+C33+C34+C40+C41</f>
        <v>145947.72</v>
      </c>
      <c r="H25" s="314"/>
      <c r="I25" s="314"/>
    </row>
    <row r="26" spans="1:10" ht="14.4" x14ac:dyDescent="0.25">
      <c r="A26" s="313"/>
      <c r="B26" s="172" t="s">
        <v>15</v>
      </c>
      <c r="C26" s="347" t="s">
        <v>211</v>
      </c>
      <c r="D26" s="313"/>
      <c r="E26" s="313"/>
      <c r="F26" s="346" t="s">
        <v>204</v>
      </c>
      <c r="G26" s="347">
        <f>C28+C30</f>
        <v>6346.29</v>
      </c>
      <c r="H26" s="314"/>
      <c r="I26" s="314"/>
    </row>
    <row r="27" spans="1:10" ht="14.4" x14ac:dyDescent="0.25">
      <c r="A27" s="313"/>
      <c r="B27" s="172" t="s">
        <v>67</v>
      </c>
      <c r="C27" s="347" t="s">
        <v>211</v>
      </c>
      <c r="D27" s="313"/>
      <c r="E27" s="313"/>
      <c r="F27" s="313"/>
      <c r="G27" s="313"/>
      <c r="H27" s="314"/>
      <c r="I27" s="314"/>
    </row>
    <row r="28" spans="1:10" ht="14.4" x14ac:dyDescent="0.25">
      <c r="A28" s="313"/>
      <c r="B28" s="177" t="s">
        <v>74</v>
      </c>
      <c r="C28" s="347">
        <f>J10</f>
        <v>2275.81</v>
      </c>
      <c r="D28" s="313"/>
      <c r="E28" s="313"/>
      <c r="F28" s="313"/>
      <c r="G28" s="313"/>
      <c r="H28" s="314"/>
      <c r="I28" s="314"/>
    </row>
    <row r="29" spans="1:10" ht="14.4" x14ac:dyDescent="0.25">
      <c r="A29" s="313"/>
      <c r="B29" s="177" t="s">
        <v>59</v>
      </c>
      <c r="C29" s="347" t="s">
        <v>211</v>
      </c>
      <c r="D29" s="313"/>
      <c r="E29" s="313"/>
      <c r="F29" s="313"/>
      <c r="G29" s="313"/>
      <c r="H29" s="314"/>
      <c r="I29" s="314"/>
    </row>
    <row r="30" spans="1:10" ht="14.4" x14ac:dyDescent="0.25">
      <c r="A30" s="313"/>
      <c r="B30" s="177" t="s">
        <v>169</v>
      </c>
      <c r="C30" s="347">
        <f>J11+J12</f>
        <v>4070.48</v>
      </c>
      <c r="D30" s="313"/>
      <c r="E30" s="313"/>
      <c r="F30" s="313"/>
      <c r="G30" s="313"/>
      <c r="H30" s="314"/>
      <c r="I30" s="314"/>
    </row>
    <row r="31" spans="1:10" ht="14.4" x14ac:dyDescent="0.25">
      <c r="A31" s="313"/>
      <c r="B31" s="172" t="s">
        <v>92</v>
      </c>
      <c r="C31" s="347">
        <f>J13</f>
        <v>2500</v>
      </c>
      <c r="D31" s="313"/>
      <c r="E31" s="313"/>
      <c r="F31" s="313"/>
      <c r="G31" s="313"/>
      <c r="H31" s="314"/>
      <c r="I31" s="314"/>
    </row>
    <row r="32" spans="1:10" ht="14.4" x14ac:dyDescent="0.25">
      <c r="A32" s="313"/>
      <c r="B32" s="177" t="s">
        <v>178</v>
      </c>
      <c r="C32" s="347" t="s">
        <v>211</v>
      </c>
      <c r="D32" s="313"/>
      <c r="E32" s="313"/>
      <c r="F32" s="313"/>
      <c r="G32" s="313"/>
      <c r="H32" s="314"/>
      <c r="I32" s="314"/>
    </row>
    <row r="33" spans="1:9" ht="14.4" x14ac:dyDescent="0.25">
      <c r="A33" s="313"/>
      <c r="B33" s="172" t="s">
        <v>191</v>
      </c>
      <c r="C33" s="347">
        <f>+J14+J15</f>
        <v>3368</v>
      </c>
      <c r="D33" s="313"/>
      <c r="E33" s="313"/>
      <c r="F33" s="313"/>
      <c r="G33" s="313"/>
      <c r="H33" s="314"/>
      <c r="I33" s="314"/>
    </row>
    <row r="34" spans="1:9" ht="14.4" x14ac:dyDescent="0.25">
      <c r="A34" s="313"/>
      <c r="B34" s="172" t="s">
        <v>199</v>
      </c>
      <c r="C34" s="347">
        <f>J16+J17</f>
        <v>60861</v>
      </c>
      <c r="D34" s="313"/>
      <c r="E34" s="313"/>
      <c r="F34" s="313"/>
      <c r="G34" s="313"/>
      <c r="H34" s="314"/>
      <c r="I34" s="314"/>
    </row>
    <row r="35" spans="1:9" ht="14.4" x14ac:dyDescent="0.25">
      <c r="A35" s="313"/>
      <c r="B35" s="177" t="s">
        <v>27</v>
      </c>
      <c r="C35" s="347" t="s">
        <v>211</v>
      </c>
      <c r="D35" s="313"/>
      <c r="E35" s="313"/>
      <c r="F35" s="313"/>
      <c r="G35" s="313"/>
      <c r="H35" s="314"/>
      <c r="I35" s="314"/>
    </row>
    <row r="36" spans="1:9" ht="14.4" x14ac:dyDescent="0.25">
      <c r="A36" s="313"/>
      <c r="B36" s="172" t="s">
        <v>167</v>
      </c>
      <c r="C36" s="347" t="s">
        <v>211</v>
      </c>
      <c r="D36" s="313"/>
      <c r="E36" s="313"/>
      <c r="F36" s="313"/>
      <c r="G36" s="313"/>
      <c r="H36" s="314"/>
      <c r="I36" s="314"/>
    </row>
    <row r="37" spans="1:9" ht="14.4" x14ac:dyDescent="0.25">
      <c r="A37" s="313"/>
      <c r="B37" s="177" t="s">
        <v>128</v>
      </c>
      <c r="C37" s="347" t="s">
        <v>211</v>
      </c>
      <c r="D37" s="313"/>
      <c r="E37" s="313"/>
      <c r="F37" s="313"/>
      <c r="G37" s="313"/>
      <c r="H37" s="314"/>
      <c r="I37" s="314"/>
    </row>
    <row r="38" spans="1:9" ht="14.4" x14ac:dyDescent="0.25">
      <c r="A38" s="313"/>
      <c r="B38" s="172" t="s">
        <v>121</v>
      </c>
      <c r="C38" s="347" t="s">
        <v>211</v>
      </c>
      <c r="D38" s="313"/>
      <c r="E38" s="313"/>
      <c r="F38" s="313"/>
      <c r="G38" s="313"/>
      <c r="H38" s="314"/>
      <c r="I38" s="314"/>
    </row>
    <row r="39" spans="1:9" ht="14.4" x14ac:dyDescent="0.25">
      <c r="A39" s="313"/>
      <c r="B39" s="172" t="s">
        <v>87</v>
      </c>
      <c r="C39" s="347" t="s">
        <v>211</v>
      </c>
      <c r="D39" s="313"/>
      <c r="E39" s="313"/>
      <c r="F39" s="313"/>
      <c r="G39" s="313"/>
      <c r="H39" s="314"/>
      <c r="I39" s="314"/>
    </row>
    <row r="40" spans="1:9" ht="14.4" x14ac:dyDescent="0.25">
      <c r="A40" s="313"/>
      <c r="B40" s="172" t="s">
        <v>108</v>
      </c>
      <c r="C40" s="347">
        <f>J18+J19+J20</f>
        <v>64830</v>
      </c>
      <c r="D40" s="313"/>
      <c r="E40" s="313"/>
      <c r="F40" s="313"/>
      <c r="G40" s="313"/>
      <c r="H40" s="314"/>
      <c r="I40" s="314"/>
    </row>
    <row r="41" spans="1:9" ht="14.4" x14ac:dyDescent="0.25">
      <c r="A41" s="313"/>
      <c r="B41" s="172" t="s">
        <v>38</v>
      </c>
      <c r="C41" s="347">
        <f>J21</f>
        <v>3797</v>
      </c>
      <c r="D41" s="313"/>
      <c r="E41" s="313"/>
      <c r="F41" s="313"/>
      <c r="G41" s="313"/>
      <c r="H41" s="314"/>
      <c r="I41" s="314"/>
    </row>
    <row r="42" spans="1:9" x14ac:dyDescent="0.25">
      <c r="A42" s="313"/>
      <c r="B42" s="348" t="s">
        <v>196</v>
      </c>
      <c r="C42" s="349">
        <f>SUM(C25:C41)</f>
        <v>152294.01</v>
      </c>
      <c r="D42" s="313"/>
      <c r="E42" s="313"/>
      <c r="F42" s="313"/>
      <c r="G42" s="313"/>
      <c r="H42" s="314"/>
      <c r="I42" s="314"/>
    </row>
    <row r="43" spans="1:9" x14ac:dyDescent="0.25">
      <c r="A43" s="313"/>
      <c r="B43" s="313"/>
      <c r="C43" s="313"/>
      <c r="D43" s="313"/>
      <c r="E43" s="313"/>
      <c r="F43" s="313"/>
      <c r="G43" s="313"/>
      <c r="H43" s="314"/>
      <c r="I43" s="314"/>
    </row>
    <row r="44" spans="1:9" x14ac:dyDescent="0.25">
      <c r="A44" s="313"/>
      <c r="B44" s="313"/>
      <c r="C44" s="313"/>
      <c r="D44" s="313"/>
      <c r="E44" s="313"/>
      <c r="F44" s="313"/>
      <c r="G44" s="313"/>
      <c r="H44" s="314"/>
      <c r="I44" s="314"/>
    </row>
    <row r="45" spans="1:9" x14ac:dyDescent="0.25">
      <c r="A45" s="313"/>
      <c r="B45" s="313"/>
      <c r="C45" s="313"/>
      <c r="D45" s="313"/>
      <c r="E45" s="313"/>
      <c r="F45" s="313"/>
      <c r="G45" s="313"/>
      <c r="H45" s="314"/>
      <c r="I45" s="314"/>
    </row>
    <row r="46" spans="1:9" x14ac:dyDescent="0.25">
      <c r="A46" s="313"/>
      <c r="B46" s="313"/>
      <c r="C46" s="313"/>
      <c r="D46" s="313"/>
      <c r="E46" s="313"/>
      <c r="F46" s="313"/>
      <c r="G46" s="313"/>
      <c r="H46" s="314"/>
      <c r="I46" s="314"/>
    </row>
    <row r="47" spans="1:9" x14ac:dyDescent="0.25">
      <c r="A47" s="313"/>
      <c r="B47" s="313"/>
      <c r="C47" s="313"/>
      <c r="D47" s="313"/>
      <c r="E47" s="313"/>
      <c r="F47" s="313"/>
      <c r="G47" s="313"/>
      <c r="H47" s="314"/>
      <c r="I47" s="314"/>
    </row>
    <row r="48" spans="1:9" x14ac:dyDescent="0.25">
      <c r="A48" s="313"/>
      <c r="B48" s="313"/>
      <c r="C48" s="313"/>
      <c r="D48" s="313"/>
      <c r="E48" s="313"/>
      <c r="F48" s="313"/>
      <c r="G48" s="313"/>
      <c r="H48" s="314"/>
      <c r="I48" s="314"/>
    </row>
    <row r="49" spans="1:9" x14ac:dyDescent="0.25">
      <c r="A49" s="313"/>
      <c r="B49" s="313"/>
      <c r="C49" s="313"/>
      <c r="D49" s="313"/>
      <c r="E49" s="313"/>
      <c r="F49" s="313"/>
      <c r="G49" s="313"/>
      <c r="H49" s="314"/>
      <c r="I49" s="314"/>
    </row>
    <row r="50" spans="1:9" x14ac:dyDescent="0.25">
      <c r="A50" s="313"/>
      <c r="B50" s="313"/>
      <c r="C50" s="313"/>
      <c r="D50" s="313"/>
      <c r="E50" s="313"/>
      <c r="F50" s="313"/>
      <c r="G50" s="313"/>
      <c r="H50" s="314"/>
      <c r="I50" s="314"/>
    </row>
    <row r="51" spans="1:9" x14ac:dyDescent="0.25">
      <c r="A51" s="313"/>
      <c r="B51" s="313"/>
      <c r="C51" s="313"/>
      <c r="D51" s="313"/>
      <c r="E51" s="313"/>
      <c r="F51" s="313"/>
      <c r="G51" s="313"/>
      <c r="H51" s="314"/>
      <c r="I51" s="314"/>
    </row>
    <row r="52" spans="1:9" x14ac:dyDescent="0.25">
      <c r="A52" s="313"/>
      <c r="B52" s="313"/>
      <c r="C52" s="313"/>
      <c r="D52" s="313"/>
      <c r="E52" s="313"/>
      <c r="F52" s="313"/>
      <c r="G52" s="313"/>
      <c r="H52" s="314"/>
      <c r="I52" s="314"/>
    </row>
    <row r="53" spans="1:9" x14ac:dyDescent="0.25">
      <c r="A53" s="313"/>
      <c r="B53" s="313"/>
      <c r="C53" s="313"/>
      <c r="D53" s="313"/>
      <c r="E53" s="313"/>
      <c r="F53" s="313"/>
      <c r="G53" s="313"/>
      <c r="H53" s="314"/>
      <c r="I53" s="314"/>
    </row>
    <row r="54" spans="1:9" x14ac:dyDescent="0.25">
      <c r="A54" s="313"/>
      <c r="B54" s="313"/>
      <c r="C54" s="313"/>
      <c r="D54" s="313"/>
      <c r="E54" s="313"/>
      <c r="F54" s="313"/>
      <c r="G54" s="313"/>
      <c r="H54" s="314"/>
      <c r="I54" s="314"/>
    </row>
    <row r="55" spans="1:9" x14ac:dyDescent="0.25">
      <c r="A55" s="313"/>
      <c r="B55" s="313"/>
      <c r="C55" s="313"/>
      <c r="D55" s="313"/>
      <c r="E55" s="313"/>
      <c r="F55" s="313"/>
      <c r="G55" s="313"/>
      <c r="H55" s="314"/>
      <c r="I55" s="314"/>
    </row>
    <row r="56" spans="1:9" x14ac:dyDescent="0.25">
      <c r="A56" s="313"/>
      <c r="B56" s="313"/>
      <c r="C56" s="313"/>
      <c r="D56" s="313"/>
      <c r="E56" s="313"/>
      <c r="F56" s="313"/>
      <c r="G56" s="313"/>
      <c r="H56" s="314"/>
      <c r="I56" s="314"/>
    </row>
    <row r="57" spans="1:9" x14ac:dyDescent="0.25">
      <c r="A57" s="313"/>
      <c r="B57" s="313"/>
      <c r="C57" s="313"/>
      <c r="D57" s="313"/>
      <c r="E57" s="313"/>
      <c r="F57" s="313"/>
      <c r="G57" s="313"/>
      <c r="H57" s="314"/>
      <c r="I57" s="314"/>
    </row>
    <row r="58" spans="1:9" x14ac:dyDescent="0.25">
      <c r="A58" s="313"/>
      <c r="B58" s="313"/>
      <c r="C58" s="313"/>
      <c r="D58" s="313"/>
      <c r="E58" s="313"/>
      <c r="F58" s="313"/>
      <c r="G58" s="313"/>
      <c r="H58" s="314"/>
      <c r="I58" s="314"/>
    </row>
    <row r="59" spans="1:9" x14ac:dyDescent="0.25">
      <c r="A59" s="313"/>
      <c r="B59" s="313"/>
      <c r="C59" s="313"/>
      <c r="D59" s="313"/>
      <c r="E59" s="313"/>
      <c r="F59" s="313"/>
      <c r="G59" s="313"/>
      <c r="H59" s="314"/>
      <c r="I59" s="314"/>
    </row>
    <row r="60" spans="1:9" x14ac:dyDescent="0.25">
      <c r="A60" s="313"/>
      <c r="B60" s="313"/>
      <c r="C60" s="313"/>
      <c r="D60" s="313"/>
      <c r="E60" s="313"/>
      <c r="F60" s="313"/>
      <c r="G60" s="313"/>
      <c r="H60" s="314"/>
      <c r="I60" s="314"/>
    </row>
    <row r="61" spans="1:9" x14ac:dyDescent="0.25">
      <c r="A61" s="313"/>
      <c r="B61" s="313"/>
      <c r="C61" s="313"/>
      <c r="D61" s="313"/>
      <c r="E61" s="313"/>
      <c r="F61" s="313"/>
      <c r="G61" s="313"/>
      <c r="H61" s="314"/>
      <c r="I61" s="314"/>
    </row>
    <row r="62" spans="1:9" x14ac:dyDescent="0.25">
      <c r="A62" s="313"/>
      <c r="B62" s="313"/>
      <c r="C62" s="313"/>
      <c r="D62" s="313"/>
      <c r="E62" s="313"/>
      <c r="F62" s="313"/>
      <c r="G62" s="313"/>
      <c r="H62" s="313"/>
      <c r="I62" s="313"/>
    </row>
    <row r="63" spans="1:9" x14ac:dyDescent="0.25">
      <c r="A63" s="313"/>
      <c r="B63" s="313"/>
      <c r="C63" s="313"/>
      <c r="D63" s="313"/>
      <c r="E63" s="313"/>
      <c r="F63" s="313"/>
      <c r="G63" s="313"/>
      <c r="H63" s="313"/>
      <c r="I63" s="313"/>
    </row>
    <row r="64" spans="1:9" x14ac:dyDescent="0.25">
      <c r="A64" s="313"/>
      <c r="B64" s="313"/>
      <c r="C64" s="313"/>
      <c r="D64" s="313"/>
      <c r="E64" s="313"/>
      <c r="F64" s="313"/>
      <c r="G64" s="313"/>
      <c r="H64" s="313"/>
      <c r="I64" s="313"/>
    </row>
    <row r="65" spans="1:9" x14ac:dyDescent="0.25">
      <c r="A65" s="313"/>
      <c r="B65" s="313"/>
      <c r="C65" s="313"/>
      <c r="D65" s="313"/>
      <c r="E65" s="313"/>
      <c r="F65" s="313"/>
      <c r="G65" s="313"/>
      <c r="H65" s="313"/>
      <c r="I65" s="313"/>
    </row>
    <row r="66" spans="1:9" x14ac:dyDescent="0.25">
      <c r="A66" s="313"/>
      <c r="B66" s="313"/>
      <c r="C66" s="313"/>
      <c r="D66" s="313"/>
      <c r="E66" s="313"/>
      <c r="F66" s="313"/>
      <c r="G66" s="313"/>
      <c r="H66" s="313"/>
      <c r="I66" s="313"/>
    </row>
    <row r="67" spans="1:9" x14ac:dyDescent="0.25">
      <c r="A67" s="313"/>
      <c r="B67" s="313"/>
      <c r="C67" s="313"/>
      <c r="D67" s="313"/>
      <c r="E67" s="313"/>
      <c r="F67" s="313"/>
      <c r="G67" s="313"/>
      <c r="H67" s="313"/>
      <c r="I67" s="313"/>
    </row>
    <row r="68" spans="1:9" x14ac:dyDescent="0.25">
      <c r="A68" s="313"/>
      <c r="B68" s="313"/>
      <c r="C68" s="313"/>
      <c r="D68" s="313"/>
      <c r="E68" s="313"/>
      <c r="F68" s="313"/>
      <c r="G68" s="313"/>
      <c r="H68" s="313"/>
      <c r="I68" s="313"/>
    </row>
    <row r="69" spans="1:9" x14ac:dyDescent="0.25">
      <c r="A69" s="313"/>
      <c r="B69" s="313"/>
      <c r="C69" s="313"/>
      <c r="D69" s="313"/>
      <c r="E69" s="313"/>
      <c r="F69" s="313"/>
      <c r="G69" s="313"/>
      <c r="H69" s="313"/>
      <c r="I69" s="313"/>
    </row>
    <row r="70" spans="1:9" x14ac:dyDescent="0.25">
      <c r="A70" s="313"/>
      <c r="B70" s="313"/>
      <c r="C70" s="313"/>
      <c r="D70" s="313"/>
      <c r="E70" s="313"/>
      <c r="F70" s="313"/>
      <c r="G70" s="313"/>
      <c r="H70" s="313"/>
      <c r="I70" s="313"/>
    </row>
    <row r="71" spans="1:9" x14ac:dyDescent="0.25">
      <c r="A71" s="313"/>
      <c r="B71" s="313"/>
      <c r="C71" s="313"/>
      <c r="D71" s="313"/>
      <c r="E71" s="313"/>
      <c r="F71" s="313"/>
      <c r="G71" s="313"/>
      <c r="H71" s="313"/>
      <c r="I71" s="313"/>
    </row>
    <row r="72" spans="1:9" x14ac:dyDescent="0.25">
      <c r="A72" s="313"/>
      <c r="B72" s="313"/>
      <c r="C72" s="313"/>
      <c r="D72" s="313"/>
      <c r="E72" s="313"/>
      <c r="F72" s="313"/>
      <c r="G72" s="313"/>
      <c r="H72" s="313"/>
      <c r="I72" s="313"/>
    </row>
    <row r="73" spans="1:9" x14ac:dyDescent="0.25">
      <c r="A73" s="313"/>
      <c r="B73" s="313"/>
      <c r="C73" s="313"/>
      <c r="D73" s="313"/>
      <c r="E73" s="313"/>
      <c r="F73" s="313"/>
      <c r="G73" s="313"/>
      <c r="H73" s="313"/>
      <c r="I73" s="313"/>
    </row>
    <row r="74" spans="1:9" x14ac:dyDescent="0.25">
      <c r="A74" s="313"/>
      <c r="B74" s="313"/>
      <c r="C74" s="313"/>
      <c r="D74" s="313"/>
      <c r="E74" s="313"/>
      <c r="F74" s="313"/>
      <c r="G74" s="313"/>
      <c r="H74" s="313"/>
      <c r="I74" s="313"/>
    </row>
    <row r="75" spans="1:9" x14ac:dyDescent="0.25">
      <c r="A75" s="313"/>
      <c r="B75" s="313"/>
      <c r="C75" s="313"/>
      <c r="D75" s="313"/>
      <c r="E75" s="313"/>
      <c r="F75" s="313"/>
      <c r="G75" s="313"/>
      <c r="H75" s="313"/>
      <c r="I75" s="313"/>
    </row>
    <row r="76" spans="1:9" x14ac:dyDescent="0.25">
      <c r="A76" s="313"/>
      <c r="B76" s="313"/>
      <c r="C76" s="313"/>
      <c r="D76" s="313"/>
      <c r="E76" s="313"/>
      <c r="F76" s="313"/>
      <c r="G76" s="313"/>
      <c r="H76" s="313"/>
      <c r="I76" s="313"/>
    </row>
    <row r="77" spans="1:9" x14ac:dyDescent="0.25">
      <c r="A77" s="313"/>
      <c r="B77" s="313"/>
      <c r="C77" s="313"/>
      <c r="D77" s="313"/>
      <c r="E77" s="313"/>
      <c r="F77" s="313"/>
      <c r="G77" s="313"/>
      <c r="H77" s="313"/>
      <c r="I77" s="313"/>
    </row>
    <row r="78" spans="1:9" x14ac:dyDescent="0.25">
      <c r="A78" s="313"/>
      <c r="B78" s="313"/>
      <c r="C78" s="313"/>
      <c r="D78" s="313"/>
      <c r="E78" s="313"/>
      <c r="F78" s="313"/>
      <c r="G78" s="313"/>
      <c r="H78" s="313"/>
      <c r="I78" s="313"/>
    </row>
    <row r="79" spans="1:9" x14ac:dyDescent="0.25">
      <c r="A79" s="313"/>
      <c r="B79" s="313"/>
      <c r="C79" s="313"/>
      <c r="D79" s="313"/>
      <c r="E79" s="313"/>
      <c r="F79" s="313"/>
      <c r="G79" s="313"/>
      <c r="H79" s="313"/>
      <c r="I79" s="313"/>
    </row>
    <row r="80" spans="1:9" x14ac:dyDescent="0.25">
      <c r="A80" s="313"/>
      <c r="B80" s="313"/>
      <c r="C80" s="313"/>
      <c r="D80" s="313"/>
      <c r="E80" s="313"/>
      <c r="F80" s="313"/>
      <c r="G80" s="313"/>
      <c r="H80" s="313"/>
      <c r="I80" s="313"/>
    </row>
    <row r="81" spans="1:9" x14ac:dyDescent="0.25">
      <c r="A81" s="313"/>
      <c r="B81" s="313"/>
      <c r="C81" s="313"/>
      <c r="D81" s="313"/>
      <c r="E81" s="313"/>
      <c r="F81" s="313"/>
      <c r="G81" s="313"/>
      <c r="H81" s="313"/>
      <c r="I81" s="313"/>
    </row>
    <row r="82" spans="1:9" x14ac:dyDescent="0.25">
      <c r="A82" s="313"/>
      <c r="B82" s="313"/>
      <c r="C82" s="313"/>
      <c r="D82" s="313"/>
      <c r="E82" s="313"/>
      <c r="F82" s="313"/>
      <c r="G82" s="313"/>
      <c r="H82" s="313"/>
      <c r="I82" s="313"/>
    </row>
    <row r="83" spans="1:9" x14ac:dyDescent="0.25">
      <c r="A83" s="313"/>
      <c r="B83" s="313"/>
      <c r="C83" s="313"/>
      <c r="D83" s="313"/>
      <c r="E83" s="313"/>
      <c r="F83" s="313"/>
      <c r="G83" s="313"/>
      <c r="H83" s="313"/>
      <c r="I83" s="313"/>
    </row>
    <row r="84" spans="1:9" x14ac:dyDescent="0.25">
      <c r="A84" s="313"/>
      <c r="B84" s="313"/>
      <c r="C84" s="313"/>
      <c r="D84" s="313"/>
      <c r="E84" s="313"/>
      <c r="F84" s="313"/>
      <c r="G84" s="313"/>
      <c r="H84" s="313"/>
      <c r="I84" s="313"/>
    </row>
    <row r="85" spans="1:9" x14ac:dyDescent="0.25">
      <c r="A85" s="313"/>
      <c r="B85" s="313"/>
      <c r="C85" s="313"/>
      <c r="D85" s="313"/>
      <c r="E85" s="313"/>
      <c r="F85" s="313"/>
      <c r="G85" s="313"/>
      <c r="H85" s="313"/>
      <c r="I85" s="313"/>
    </row>
    <row r="86" spans="1:9" x14ac:dyDescent="0.25">
      <c r="A86" s="313"/>
      <c r="B86" s="313"/>
      <c r="C86" s="313"/>
      <c r="D86" s="313"/>
      <c r="E86" s="313"/>
      <c r="F86" s="313"/>
      <c r="G86" s="313"/>
      <c r="H86" s="313"/>
      <c r="I86" s="313"/>
    </row>
    <row r="87" spans="1:9" x14ac:dyDescent="0.25">
      <c r="A87" s="313"/>
      <c r="B87" s="313"/>
      <c r="C87" s="313"/>
      <c r="D87" s="313"/>
      <c r="E87" s="313"/>
      <c r="F87" s="313"/>
      <c r="G87" s="313"/>
      <c r="H87" s="313"/>
      <c r="I87" s="313"/>
    </row>
    <row r="88" spans="1:9" x14ac:dyDescent="0.25">
      <c r="A88" s="313"/>
      <c r="B88" s="313"/>
      <c r="C88" s="313"/>
      <c r="D88" s="313"/>
      <c r="E88" s="313"/>
      <c r="F88" s="313"/>
      <c r="G88" s="313"/>
      <c r="H88" s="313"/>
      <c r="I88" s="313"/>
    </row>
    <row r="89" spans="1:9" x14ac:dyDescent="0.25">
      <c r="A89" s="313"/>
      <c r="B89" s="313"/>
      <c r="C89" s="313"/>
      <c r="D89" s="313"/>
      <c r="E89" s="313"/>
      <c r="F89" s="313"/>
      <c r="G89" s="313"/>
      <c r="H89" s="313"/>
      <c r="I89" s="313"/>
    </row>
    <row r="90" spans="1:9" x14ac:dyDescent="0.25">
      <c r="A90" s="313"/>
      <c r="B90" s="313"/>
      <c r="C90" s="313"/>
      <c r="D90" s="313"/>
      <c r="E90" s="313"/>
      <c r="F90" s="313"/>
      <c r="G90" s="313"/>
      <c r="H90" s="313"/>
      <c r="I90" s="313"/>
    </row>
    <row r="91" spans="1:9" x14ac:dyDescent="0.25">
      <c r="A91" s="313"/>
      <c r="B91" s="313"/>
      <c r="C91" s="313"/>
      <c r="D91" s="313"/>
      <c r="E91" s="313"/>
      <c r="F91" s="313"/>
      <c r="G91" s="313"/>
      <c r="H91" s="313"/>
      <c r="I91" s="313"/>
    </row>
    <row r="92" spans="1:9" x14ac:dyDescent="0.25">
      <c r="A92" s="313"/>
      <c r="B92" s="313"/>
      <c r="C92" s="313"/>
      <c r="D92" s="313"/>
      <c r="E92" s="313"/>
      <c r="F92" s="313"/>
      <c r="G92" s="313"/>
      <c r="H92" s="313"/>
      <c r="I92" s="313"/>
    </row>
    <row r="93" spans="1:9" x14ac:dyDescent="0.25">
      <c r="A93" s="313"/>
      <c r="B93" s="313"/>
      <c r="C93" s="313"/>
      <c r="D93" s="313"/>
      <c r="E93" s="313"/>
      <c r="F93" s="313"/>
      <c r="G93" s="313"/>
      <c r="H93" s="313"/>
      <c r="I93" s="313"/>
    </row>
    <row r="94" spans="1:9" x14ac:dyDescent="0.25">
      <c r="A94" s="313"/>
      <c r="B94" s="313"/>
      <c r="C94" s="313"/>
      <c r="D94" s="313"/>
      <c r="E94" s="313"/>
      <c r="F94" s="313"/>
      <c r="G94" s="313"/>
      <c r="H94" s="313"/>
      <c r="I94" s="313"/>
    </row>
    <row r="95" spans="1:9" x14ac:dyDescent="0.25">
      <c r="A95" s="313"/>
      <c r="B95" s="313"/>
      <c r="C95" s="313"/>
      <c r="D95" s="313"/>
      <c r="E95" s="313"/>
      <c r="F95" s="313"/>
      <c r="G95" s="313"/>
      <c r="H95" s="313"/>
      <c r="I95" s="313"/>
    </row>
    <row r="96" spans="1:9" x14ac:dyDescent="0.25">
      <c r="A96" s="313"/>
      <c r="B96" s="313"/>
      <c r="C96" s="313"/>
      <c r="D96" s="313"/>
      <c r="E96" s="313"/>
      <c r="F96" s="313"/>
      <c r="G96" s="313"/>
      <c r="H96" s="313"/>
      <c r="I96" s="313"/>
    </row>
    <row r="97" spans="1:9" x14ac:dyDescent="0.25">
      <c r="A97" s="313"/>
      <c r="B97" s="313"/>
      <c r="C97" s="313"/>
      <c r="D97" s="313"/>
      <c r="E97" s="313"/>
      <c r="F97" s="313"/>
      <c r="G97" s="313"/>
      <c r="H97" s="313"/>
      <c r="I97" s="313"/>
    </row>
    <row r="98" spans="1:9" x14ac:dyDescent="0.25">
      <c r="A98" s="313"/>
      <c r="B98" s="313"/>
      <c r="C98" s="313"/>
      <c r="D98" s="313"/>
      <c r="E98" s="313"/>
      <c r="F98" s="313"/>
      <c r="G98" s="313"/>
      <c r="H98" s="313"/>
      <c r="I98" s="313"/>
    </row>
    <row r="99" spans="1:9" x14ac:dyDescent="0.25">
      <c r="A99" s="313"/>
      <c r="B99" s="313"/>
      <c r="C99" s="313"/>
      <c r="D99" s="313"/>
      <c r="E99" s="313"/>
      <c r="F99" s="313"/>
      <c r="G99" s="313"/>
      <c r="H99" s="313"/>
      <c r="I99" s="313"/>
    </row>
    <row r="100" spans="1:9" x14ac:dyDescent="0.25">
      <c r="A100" s="313"/>
      <c r="B100" s="313"/>
      <c r="C100" s="313"/>
      <c r="D100" s="313"/>
      <c r="E100" s="313"/>
      <c r="F100" s="313"/>
      <c r="G100" s="313"/>
      <c r="H100" s="313"/>
      <c r="I100" s="313"/>
    </row>
    <row r="101" spans="1:9" x14ac:dyDescent="0.25">
      <c r="A101" s="313"/>
      <c r="B101" s="313"/>
      <c r="C101" s="313"/>
      <c r="D101" s="313"/>
      <c r="E101" s="313"/>
      <c r="F101" s="313"/>
      <c r="G101" s="313"/>
      <c r="H101" s="313"/>
      <c r="I101" s="313"/>
    </row>
    <row r="102" spans="1:9" x14ac:dyDescent="0.25">
      <c r="A102" s="313"/>
      <c r="B102" s="313"/>
      <c r="C102" s="313"/>
      <c r="D102" s="313"/>
      <c r="E102" s="313"/>
      <c r="F102" s="313"/>
      <c r="G102" s="313"/>
      <c r="H102" s="313"/>
      <c r="I102" s="313"/>
    </row>
    <row r="103" spans="1:9" x14ac:dyDescent="0.25">
      <c r="A103" s="313"/>
      <c r="B103" s="313"/>
      <c r="C103" s="313"/>
      <c r="D103" s="313"/>
      <c r="E103" s="313"/>
      <c r="F103" s="313"/>
      <c r="G103" s="313"/>
      <c r="H103" s="313"/>
      <c r="I103" s="313"/>
    </row>
    <row r="104" spans="1:9" x14ac:dyDescent="0.25">
      <c r="A104" s="313"/>
      <c r="B104" s="313"/>
      <c r="C104" s="313"/>
      <c r="D104" s="313"/>
      <c r="E104" s="313"/>
      <c r="F104" s="313"/>
      <c r="G104" s="313"/>
      <c r="H104" s="313"/>
      <c r="I104" s="313"/>
    </row>
    <row r="105" spans="1:9" x14ac:dyDescent="0.25">
      <c r="A105" s="313"/>
      <c r="B105" s="313"/>
      <c r="C105" s="313"/>
      <c r="D105" s="313"/>
      <c r="E105" s="313"/>
      <c r="F105" s="313"/>
      <c r="G105" s="313"/>
      <c r="H105" s="313"/>
      <c r="I105" s="313"/>
    </row>
    <row r="106" spans="1:9" x14ac:dyDescent="0.25">
      <c r="A106" s="313"/>
      <c r="B106" s="313"/>
      <c r="C106" s="313"/>
      <c r="D106" s="313"/>
      <c r="E106" s="313"/>
      <c r="F106" s="313"/>
      <c r="G106" s="313"/>
      <c r="H106" s="313"/>
      <c r="I106" s="313"/>
    </row>
    <row r="107" spans="1:9" x14ac:dyDescent="0.25">
      <c r="A107" s="313"/>
      <c r="B107" s="313"/>
      <c r="C107" s="313"/>
      <c r="D107" s="313"/>
      <c r="E107" s="313"/>
      <c r="F107" s="313"/>
      <c r="G107" s="313"/>
      <c r="H107" s="313"/>
      <c r="I107" s="313"/>
    </row>
    <row r="108" spans="1:9" x14ac:dyDescent="0.25">
      <c r="A108" s="313"/>
      <c r="B108" s="313"/>
      <c r="C108" s="313"/>
      <c r="D108" s="313"/>
      <c r="E108" s="313"/>
      <c r="F108" s="313"/>
      <c r="G108" s="313"/>
      <c r="H108" s="313"/>
      <c r="I108" s="313"/>
    </row>
    <row r="109" spans="1:9" x14ac:dyDescent="0.25">
      <c r="A109" s="313"/>
      <c r="B109" s="313"/>
      <c r="C109" s="313"/>
      <c r="D109" s="313"/>
      <c r="E109" s="313"/>
      <c r="F109" s="313"/>
      <c r="G109" s="313"/>
      <c r="H109" s="313"/>
      <c r="I109" s="313"/>
    </row>
    <row r="110" spans="1:9" x14ac:dyDescent="0.25">
      <c r="A110" s="313"/>
      <c r="B110" s="313"/>
      <c r="C110" s="313"/>
      <c r="D110" s="313"/>
      <c r="E110" s="313"/>
      <c r="F110" s="313"/>
      <c r="G110" s="313"/>
      <c r="H110" s="313"/>
      <c r="I110" s="313"/>
    </row>
    <row r="111" spans="1:9" x14ac:dyDescent="0.25">
      <c r="A111" s="313"/>
      <c r="B111" s="313"/>
      <c r="C111" s="313"/>
      <c r="D111" s="313"/>
      <c r="E111" s="313"/>
      <c r="F111" s="313"/>
      <c r="G111" s="313"/>
      <c r="H111" s="313"/>
      <c r="I111" s="313"/>
    </row>
    <row r="112" spans="1:9" x14ac:dyDescent="0.25">
      <c r="A112" s="313"/>
      <c r="B112" s="313"/>
      <c r="C112" s="313"/>
      <c r="D112" s="313"/>
      <c r="E112" s="313"/>
      <c r="F112" s="313"/>
      <c r="G112" s="313"/>
      <c r="H112" s="313"/>
      <c r="I112" s="313"/>
    </row>
    <row r="113" spans="1:9" x14ac:dyDescent="0.25">
      <c r="A113" s="313"/>
      <c r="B113" s="313"/>
      <c r="C113" s="313"/>
      <c r="D113" s="313"/>
      <c r="E113" s="313"/>
      <c r="F113" s="313"/>
      <c r="G113" s="313"/>
      <c r="H113" s="313"/>
      <c r="I113" s="313"/>
    </row>
    <row r="114" spans="1:9" x14ac:dyDescent="0.25">
      <c r="A114" s="313"/>
      <c r="B114" s="313"/>
      <c r="C114" s="313"/>
      <c r="D114" s="313"/>
      <c r="E114" s="313"/>
      <c r="F114" s="313"/>
      <c r="G114" s="313"/>
      <c r="H114" s="313"/>
      <c r="I114" s="313"/>
    </row>
    <row r="115" spans="1:9" x14ac:dyDescent="0.25">
      <c r="A115" s="313"/>
      <c r="B115" s="313"/>
      <c r="C115" s="313"/>
      <c r="D115" s="313"/>
      <c r="E115" s="313"/>
      <c r="F115" s="313"/>
      <c r="G115" s="313"/>
      <c r="H115" s="313"/>
      <c r="I115" s="313"/>
    </row>
    <row r="116" spans="1:9" x14ac:dyDescent="0.25">
      <c r="A116" s="313"/>
      <c r="B116" s="313"/>
      <c r="C116" s="313"/>
      <c r="D116" s="313"/>
      <c r="E116" s="313"/>
      <c r="F116" s="313"/>
      <c r="G116" s="313"/>
      <c r="H116" s="313"/>
      <c r="I116" s="313"/>
    </row>
    <row r="117" spans="1:9" x14ac:dyDescent="0.25">
      <c r="A117" s="313"/>
      <c r="B117" s="313"/>
      <c r="C117" s="313"/>
      <c r="D117" s="313"/>
      <c r="E117" s="313"/>
      <c r="F117" s="313"/>
      <c r="G117" s="313"/>
      <c r="H117" s="313"/>
      <c r="I117" s="313"/>
    </row>
    <row r="118" spans="1:9" x14ac:dyDescent="0.25">
      <c r="A118" s="313"/>
      <c r="B118" s="313"/>
      <c r="C118" s="313"/>
      <c r="D118" s="313"/>
      <c r="E118" s="313"/>
      <c r="F118" s="313"/>
      <c r="G118" s="313"/>
      <c r="H118" s="313"/>
      <c r="I118" s="313"/>
    </row>
    <row r="119" spans="1:9" x14ac:dyDescent="0.25">
      <c r="A119" s="313"/>
      <c r="B119" s="313"/>
      <c r="C119" s="313"/>
      <c r="D119" s="313"/>
      <c r="E119" s="313"/>
      <c r="F119" s="313"/>
      <c r="G119" s="313"/>
      <c r="H119" s="313"/>
      <c r="I119" s="313"/>
    </row>
    <row r="120" spans="1:9" x14ac:dyDescent="0.25">
      <c r="A120" s="313"/>
      <c r="B120" s="313"/>
      <c r="C120" s="313"/>
      <c r="D120" s="313"/>
      <c r="E120" s="313"/>
      <c r="F120" s="313"/>
      <c r="G120" s="313"/>
      <c r="H120" s="313"/>
      <c r="I120" s="313"/>
    </row>
    <row r="121" spans="1:9" x14ac:dyDescent="0.25">
      <c r="A121" s="313"/>
      <c r="B121" s="313"/>
      <c r="C121" s="313"/>
      <c r="D121" s="313"/>
      <c r="E121" s="313"/>
      <c r="F121" s="313"/>
      <c r="G121" s="313"/>
      <c r="H121" s="313"/>
      <c r="I121" s="313"/>
    </row>
    <row r="122" spans="1:9" x14ac:dyDescent="0.25">
      <c r="A122" s="313"/>
      <c r="B122" s="313"/>
      <c r="C122" s="313"/>
      <c r="D122" s="313"/>
      <c r="E122" s="313"/>
      <c r="F122" s="313"/>
      <c r="G122" s="313"/>
      <c r="H122" s="313"/>
      <c r="I122" s="313"/>
    </row>
    <row r="123" spans="1:9" x14ac:dyDescent="0.25">
      <c r="A123" s="313"/>
      <c r="B123" s="313"/>
      <c r="C123" s="313"/>
      <c r="D123" s="313"/>
      <c r="E123" s="313"/>
      <c r="F123" s="313"/>
      <c r="G123" s="313"/>
      <c r="H123" s="313"/>
      <c r="I123" s="313"/>
    </row>
    <row r="124" spans="1:9" x14ac:dyDescent="0.25">
      <c r="A124" s="313"/>
      <c r="B124" s="313"/>
      <c r="C124" s="313"/>
      <c r="D124" s="313"/>
      <c r="E124" s="313"/>
      <c r="F124" s="313"/>
      <c r="G124" s="313"/>
      <c r="H124" s="313"/>
      <c r="I124" s="313"/>
    </row>
    <row r="125" spans="1:9" x14ac:dyDescent="0.25">
      <c r="A125" s="313"/>
      <c r="B125" s="313"/>
      <c r="C125" s="313"/>
      <c r="D125" s="313"/>
      <c r="E125" s="313"/>
      <c r="F125" s="313"/>
      <c r="G125" s="313"/>
      <c r="H125" s="313"/>
      <c r="I125" s="313"/>
    </row>
    <row r="126" spans="1:9" x14ac:dyDescent="0.25">
      <c r="A126" s="313"/>
      <c r="B126" s="313"/>
      <c r="C126" s="313"/>
      <c r="D126" s="313"/>
      <c r="E126" s="313"/>
      <c r="F126" s="313"/>
      <c r="G126" s="313"/>
      <c r="H126" s="313"/>
      <c r="I126" s="313"/>
    </row>
    <row r="127" spans="1:9" x14ac:dyDescent="0.25">
      <c r="A127" s="313"/>
      <c r="B127" s="313"/>
      <c r="C127" s="313"/>
      <c r="D127" s="313"/>
      <c r="E127" s="313"/>
      <c r="F127" s="313"/>
      <c r="G127" s="313"/>
      <c r="H127" s="313"/>
      <c r="I127" s="313"/>
    </row>
    <row r="128" spans="1:9" x14ac:dyDescent="0.25">
      <c r="A128" s="313"/>
      <c r="B128" s="313"/>
      <c r="C128" s="313"/>
      <c r="D128" s="313"/>
      <c r="E128" s="313"/>
      <c r="F128" s="313"/>
      <c r="G128" s="313"/>
      <c r="H128" s="313"/>
      <c r="I128" s="313"/>
    </row>
    <row r="129" spans="1:9" x14ac:dyDescent="0.25">
      <c r="A129" s="313"/>
      <c r="B129" s="313"/>
      <c r="C129" s="313"/>
      <c r="D129" s="313"/>
      <c r="E129" s="313"/>
      <c r="F129" s="313"/>
      <c r="G129" s="313"/>
      <c r="H129" s="313"/>
      <c r="I129" s="313"/>
    </row>
    <row r="130" spans="1:9" x14ac:dyDescent="0.25">
      <c r="A130" s="313"/>
      <c r="B130" s="313"/>
      <c r="C130" s="313"/>
      <c r="D130" s="313"/>
      <c r="E130" s="313"/>
      <c r="F130" s="313"/>
      <c r="G130" s="313"/>
      <c r="H130" s="313"/>
      <c r="I130" s="313"/>
    </row>
    <row r="131" spans="1:9" x14ac:dyDescent="0.25">
      <c r="A131" s="313"/>
      <c r="B131" s="313"/>
      <c r="C131" s="313"/>
      <c r="D131" s="313"/>
      <c r="E131" s="313"/>
      <c r="F131" s="313"/>
      <c r="G131" s="313"/>
      <c r="H131" s="313"/>
      <c r="I131" s="313"/>
    </row>
    <row r="132" spans="1:9" x14ac:dyDescent="0.25">
      <c r="A132" s="313"/>
      <c r="B132" s="313"/>
      <c r="C132" s="313"/>
      <c r="D132" s="313"/>
      <c r="E132" s="313"/>
      <c r="F132" s="313"/>
      <c r="G132" s="313"/>
      <c r="H132" s="313"/>
      <c r="I132" s="313"/>
    </row>
    <row r="133" spans="1:9" x14ac:dyDescent="0.25">
      <c r="A133" s="313"/>
      <c r="B133" s="313"/>
      <c r="C133" s="313"/>
      <c r="D133" s="313"/>
      <c r="E133" s="313"/>
      <c r="F133" s="313"/>
      <c r="G133" s="313"/>
      <c r="H133" s="313"/>
      <c r="I133" s="313"/>
    </row>
    <row r="134" spans="1:9" x14ac:dyDescent="0.25">
      <c r="A134" s="313"/>
      <c r="B134" s="313"/>
      <c r="C134" s="313"/>
      <c r="D134" s="313"/>
      <c r="E134" s="313"/>
      <c r="F134" s="313"/>
      <c r="G134" s="313"/>
      <c r="H134" s="313"/>
      <c r="I134" s="313"/>
    </row>
    <row r="135" spans="1:9" x14ac:dyDescent="0.25">
      <c r="A135" s="313"/>
      <c r="B135" s="313"/>
      <c r="C135" s="313"/>
      <c r="D135" s="313"/>
      <c r="E135" s="313"/>
      <c r="F135" s="313"/>
      <c r="G135" s="313"/>
      <c r="H135" s="313"/>
      <c r="I135" s="313"/>
    </row>
    <row r="136" spans="1:9" x14ac:dyDescent="0.25">
      <c r="A136" s="313"/>
      <c r="B136" s="313"/>
      <c r="C136" s="313"/>
      <c r="D136" s="313"/>
      <c r="E136" s="313"/>
      <c r="F136" s="313"/>
      <c r="G136" s="313"/>
      <c r="H136" s="313"/>
      <c r="I136" s="313"/>
    </row>
    <row r="137" spans="1:9" x14ac:dyDescent="0.25">
      <c r="A137" s="313"/>
      <c r="B137" s="313"/>
      <c r="C137" s="313"/>
      <c r="D137" s="313"/>
      <c r="E137" s="313"/>
      <c r="F137" s="313"/>
      <c r="G137" s="313"/>
      <c r="H137" s="313"/>
      <c r="I137" s="313"/>
    </row>
    <row r="138" spans="1:9" x14ac:dyDescent="0.25">
      <c r="A138" s="313"/>
      <c r="B138" s="313"/>
      <c r="C138" s="313"/>
      <c r="D138" s="313"/>
      <c r="E138" s="313"/>
      <c r="F138" s="313"/>
      <c r="G138" s="313"/>
      <c r="H138" s="313"/>
      <c r="I138" s="313"/>
    </row>
    <row r="139" spans="1:9" x14ac:dyDescent="0.25">
      <c r="A139" s="313"/>
      <c r="B139" s="313"/>
      <c r="C139" s="313"/>
      <c r="D139" s="313"/>
      <c r="E139" s="313"/>
      <c r="F139" s="313"/>
      <c r="G139" s="313"/>
      <c r="H139" s="313"/>
      <c r="I139" s="313"/>
    </row>
    <row r="140" spans="1:9" x14ac:dyDescent="0.25">
      <c r="A140" s="313"/>
      <c r="B140" s="313"/>
      <c r="C140" s="313"/>
      <c r="D140" s="313"/>
      <c r="E140" s="313"/>
      <c r="F140" s="313"/>
      <c r="G140" s="313"/>
      <c r="H140" s="313"/>
      <c r="I140" s="313"/>
    </row>
    <row r="141" spans="1:9" x14ac:dyDescent="0.25">
      <c r="A141" s="313"/>
      <c r="B141" s="313"/>
      <c r="C141" s="313"/>
      <c r="D141" s="313"/>
      <c r="E141" s="313"/>
      <c r="F141" s="313"/>
      <c r="G141" s="313"/>
      <c r="H141" s="313"/>
      <c r="I141" s="313"/>
    </row>
    <row r="142" spans="1:9" x14ac:dyDescent="0.25">
      <c r="A142" s="313"/>
      <c r="B142" s="313"/>
      <c r="C142" s="313"/>
      <c r="D142" s="313"/>
      <c r="E142" s="313"/>
      <c r="F142" s="313"/>
      <c r="G142" s="313"/>
      <c r="H142" s="313"/>
      <c r="I142" s="313"/>
    </row>
    <row r="143" spans="1:9" x14ac:dyDescent="0.25">
      <c r="A143" s="313"/>
      <c r="B143" s="313"/>
      <c r="C143" s="313"/>
      <c r="D143" s="313"/>
      <c r="E143" s="313"/>
      <c r="F143" s="313"/>
      <c r="G143" s="313"/>
      <c r="H143" s="313"/>
      <c r="I143" s="313"/>
    </row>
    <row r="144" spans="1:9" x14ac:dyDescent="0.25">
      <c r="A144" s="313"/>
      <c r="B144" s="313"/>
      <c r="C144" s="313"/>
      <c r="D144" s="313"/>
      <c r="E144" s="313"/>
      <c r="F144" s="313"/>
      <c r="G144" s="313"/>
      <c r="H144" s="313"/>
      <c r="I144" s="313"/>
    </row>
    <row r="145" spans="1:9" x14ac:dyDescent="0.25">
      <c r="A145" s="313"/>
      <c r="B145" s="313"/>
      <c r="C145" s="313"/>
      <c r="D145" s="313"/>
      <c r="E145" s="313"/>
      <c r="F145" s="313"/>
      <c r="G145" s="313"/>
      <c r="H145" s="313"/>
      <c r="I145" s="313"/>
    </row>
    <row r="146" spans="1:9" x14ac:dyDescent="0.25">
      <c r="A146" s="313"/>
      <c r="B146" s="313"/>
      <c r="C146" s="313"/>
      <c r="D146" s="313"/>
      <c r="E146" s="313"/>
      <c r="F146" s="313"/>
      <c r="G146" s="313"/>
      <c r="H146" s="313"/>
      <c r="I146" s="313"/>
    </row>
    <row r="147" spans="1:9" x14ac:dyDescent="0.25">
      <c r="A147" s="313"/>
      <c r="B147" s="313"/>
      <c r="C147" s="313"/>
      <c r="D147" s="313"/>
      <c r="E147" s="313"/>
      <c r="F147" s="313"/>
      <c r="G147" s="313"/>
      <c r="H147" s="313"/>
      <c r="I147" s="313"/>
    </row>
    <row r="148" spans="1:9" x14ac:dyDescent="0.25">
      <c r="A148" s="313"/>
      <c r="B148" s="313"/>
      <c r="C148" s="313"/>
      <c r="D148" s="313"/>
      <c r="E148" s="313"/>
      <c r="F148" s="313"/>
      <c r="G148" s="313"/>
      <c r="H148" s="313"/>
      <c r="I148" s="313"/>
    </row>
    <row r="149" spans="1:9" x14ac:dyDescent="0.25">
      <c r="A149" s="313"/>
      <c r="B149" s="313"/>
      <c r="C149" s="313"/>
      <c r="D149" s="313"/>
      <c r="E149" s="313"/>
      <c r="F149" s="313"/>
      <c r="G149" s="313"/>
      <c r="H149" s="313"/>
      <c r="I149" s="313"/>
    </row>
    <row r="150" spans="1:9" x14ac:dyDescent="0.25">
      <c r="A150" s="313"/>
      <c r="B150" s="313"/>
      <c r="C150" s="313"/>
      <c r="D150" s="313"/>
      <c r="E150" s="313"/>
      <c r="F150" s="313"/>
      <c r="G150" s="313"/>
      <c r="H150" s="313"/>
      <c r="I150" s="313"/>
    </row>
    <row r="151" spans="1:9" x14ac:dyDescent="0.25">
      <c r="A151" s="313"/>
      <c r="B151" s="313"/>
      <c r="C151" s="313"/>
      <c r="D151" s="313"/>
      <c r="E151" s="313"/>
      <c r="F151" s="313"/>
      <c r="G151" s="313"/>
      <c r="H151" s="313"/>
      <c r="I151" s="313"/>
    </row>
  </sheetData>
  <mergeCells count="8">
    <mergeCell ref="E1:G2"/>
    <mergeCell ref="E3:G3"/>
    <mergeCell ref="A5:A8"/>
    <mergeCell ref="B5:G7"/>
    <mergeCell ref="H5:J5"/>
    <mergeCell ref="H6:H8"/>
    <mergeCell ref="I6:I8"/>
    <mergeCell ref="J6:J8"/>
  </mergeCells>
  <phoneticPr fontId="15"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AA714-04D0-40FD-AEFB-939282FBD86A}">
  <dimension ref="A1:J147"/>
  <sheetViews>
    <sheetView topLeftCell="A11" workbookViewId="0">
      <selection activeCell="A12" sqref="A12"/>
    </sheetView>
  </sheetViews>
  <sheetFormatPr defaultRowHeight="13.8" x14ac:dyDescent="0.25"/>
  <cols>
    <col min="1" max="1" width="6.6640625" style="3" customWidth="1"/>
    <col min="2" max="2" width="39.33203125" style="3" customWidth="1"/>
    <col min="3" max="3" width="12.77734375" style="3" customWidth="1"/>
    <col min="4" max="4" width="11.44140625" style="3" customWidth="1"/>
    <col min="5" max="5" width="9.44140625" style="3" customWidth="1"/>
    <col min="6" max="7" width="20.6640625" style="3" customWidth="1"/>
    <col min="8" max="8" width="21" style="3" customWidth="1"/>
    <col min="9" max="9" width="11" style="3" customWidth="1"/>
    <col min="10" max="10" width="16" style="338" customWidth="1"/>
    <col min="11" max="11" width="8.88671875" style="3"/>
    <col min="12" max="12" width="11" style="3" bestFit="1" customWidth="1"/>
    <col min="13" max="16384" width="8.88671875" style="3"/>
  </cols>
  <sheetData>
    <row r="1" spans="1:10" x14ac:dyDescent="0.25">
      <c r="A1" s="1"/>
      <c r="B1" s="1"/>
      <c r="C1" s="1"/>
      <c r="D1" s="1"/>
      <c r="E1" s="385"/>
      <c r="F1" s="385"/>
      <c r="G1" s="385"/>
    </row>
    <row r="2" spans="1:10" x14ac:dyDescent="0.25">
      <c r="A2" s="1"/>
      <c r="B2" s="1"/>
      <c r="C2" s="1"/>
      <c r="D2" s="68"/>
      <c r="E2" s="385"/>
      <c r="F2" s="385"/>
      <c r="G2" s="385"/>
    </row>
    <row r="3" spans="1:10" x14ac:dyDescent="0.25">
      <c r="A3" s="1"/>
      <c r="B3" s="1"/>
      <c r="C3" s="1"/>
      <c r="D3" s="1"/>
      <c r="E3" s="385"/>
      <c r="F3" s="385"/>
      <c r="G3" s="385"/>
    </row>
    <row r="4" spans="1:10" ht="14.4" thickBot="1" x14ac:dyDescent="0.3">
      <c r="A4" s="69"/>
      <c r="B4" s="69"/>
      <c r="C4" s="69"/>
      <c r="D4" s="1"/>
      <c r="E4" s="2"/>
      <c r="F4" s="1"/>
      <c r="G4" s="101"/>
    </row>
    <row r="5" spans="1:10" ht="14.4" customHeight="1" thickBot="1" x14ac:dyDescent="0.3">
      <c r="A5" s="386" t="s">
        <v>19</v>
      </c>
      <c r="B5" s="395" t="s">
        <v>28</v>
      </c>
      <c r="C5" s="396"/>
      <c r="D5" s="396"/>
      <c r="E5" s="396"/>
      <c r="F5" s="396"/>
      <c r="G5" s="396"/>
      <c r="H5" s="382" t="s">
        <v>29</v>
      </c>
      <c r="I5" s="383"/>
      <c r="J5" s="384"/>
    </row>
    <row r="6" spans="1:10" ht="14.4" customHeight="1" x14ac:dyDescent="0.25">
      <c r="A6" s="387"/>
      <c r="B6" s="397"/>
      <c r="C6" s="398"/>
      <c r="D6" s="398"/>
      <c r="E6" s="398"/>
      <c r="F6" s="398"/>
      <c r="G6" s="399"/>
      <c r="H6" s="389" t="s">
        <v>237</v>
      </c>
      <c r="I6" s="392" t="s">
        <v>238</v>
      </c>
      <c r="J6" s="379" t="s">
        <v>239</v>
      </c>
    </row>
    <row r="7" spans="1:10" ht="14.4" thickBot="1" x14ac:dyDescent="0.3">
      <c r="A7" s="387"/>
      <c r="B7" s="397"/>
      <c r="C7" s="398"/>
      <c r="D7" s="398"/>
      <c r="E7" s="398"/>
      <c r="F7" s="398"/>
      <c r="G7" s="399"/>
      <c r="H7" s="390"/>
      <c r="I7" s="393"/>
      <c r="J7" s="380"/>
    </row>
    <row r="8" spans="1:10" ht="14.4" thickBot="1" x14ac:dyDescent="0.3">
      <c r="A8" s="388"/>
      <c r="B8" s="344" t="s">
        <v>205</v>
      </c>
      <c r="C8" s="345" t="s">
        <v>204</v>
      </c>
      <c r="D8" s="336" t="s">
        <v>1</v>
      </c>
      <c r="E8" s="336" t="s">
        <v>2</v>
      </c>
      <c r="F8" s="336" t="s">
        <v>3</v>
      </c>
      <c r="G8" s="337" t="s">
        <v>4</v>
      </c>
      <c r="H8" s="391"/>
      <c r="I8" s="394"/>
      <c r="J8" s="381"/>
    </row>
    <row r="9" spans="1:10" ht="40.799999999999997" x14ac:dyDescent="0.25">
      <c r="A9" s="350">
        <v>1</v>
      </c>
      <c r="B9" s="361" t="s">
        <v>215</v>
      </c>
      <c r="C9" s="362" t="s">
        <v>211</v>
      </c>
      <c r="D9" s="310" t="s">
        <v>12</v>
      </c>
      <c r="E9" s="371" t="s">
        <v>72</v>
      </c>
      <c r="F9" s="310" t="s">
        <v>18</v>
      </c>
      <c r="G9" s="310" t="s">
        <v>22</v>
      </c>
      <c r="H9" s="356">
        <v>14238</v>
      </c>
      <c r="I9" s="305" t="s">
        <v>211</v>
      </c>
      <c r="J9" s="357">
        <f>H9</f>
        <v>14238</v>
      </c>
    </row>
    <row r="10" spans="1:10" ht="51" x14ac:dyDescent="0.25">
      <c r="A10" s="350">
        <v>2</v>
      </c>
      <c r="B10" s="311" t="s">
        <v>219</v>
      </c>
      <c r="C10" s="319" t="s">
        <v>211</v>
      </c>
      <c r="D10" s="310" t="s">
        <v>12</v>
      </c>
      <c r="E10" s="371" t="s">
        <v>14</v>
      </c>
      <c r="F10" s="310" t="s">
        <v>103</v>
      </c>
      <c r="G10" s="310" t="s">
        <v>104</v>
      </c>
      <c r="H10" s="358">
        <v>5262</v>
      </c>
      <c r="I10" s="305" t="s">
        <v>211</v>
      </c>
      <c r="J10" s="357">
        <f t="shared" ref="J10:J14" si="0">H10</f>
        <v>5262</v>
      </c>
    </row>
    <row r="11" spans="1:10" ht="40.799999999999997" x14ac:dyDescent="0.25">
      <c r="A11" s="350">
        <v>3</v>
      </c>
      <c r="B11" s="311" t="s">
        <v>219</v>
      </c>
      <c r="C11" s="319" t="s">
        <v>211</v>
      </c>
      <c r="D11" s="310" t="s">
        <v>12</v>
      </c>
      <c r="E11" s="371" t="s">
        <v>14</v>
      </c>
      <c r="F11" s="310" t="s">
        <v>105</v>
      </c>
      <c r="G11" s="310" t="s">
        <v>22</v>
      </c>
      <c r="H11" s="305">
        <v>848</v>
      </c>
      <c r="I11" s="305" t="s">
        <v>211</v>
      </c>
      <c r="J11" s="357">
        <f t="shared" si="0"/>
        <v>848</v>
      </c>
    </row>
    <row r="12" spans="1:10" ht="40.799999999999997" x14ac:dyDescent="0.25">
      <c r="A12" s="350">
        <v>4</v>
      </c>
      <c r="B12" s="311" t="s">
        <v>219</v>
      </c>
      <c r="C12" s="319" t="s">
        <v>211</v>
      </c>
      <c r="D12" s="310" t="s">
        <v>12</v>
      </c>
      <c r="E12" s="371" t="s">
        <v>14</v>
      </c>
      <c r="F12" s="310" t="s">
        <v>106</v>
      </c>
      <c r="G12" s="310" t="s">
        <v>22</v>
      </c>
      <c r="H12" s="305">
        <v>3390</v>
      </c>
      <c r="I12" s="305" t="s">
        <v>211</v>
      </c>
      <c r="J12" s="357">
        <f t="shared" si="0"/>
        <v>3390</v>
      </c>
    </row>
    <row r="13" spans="1:10" ht="40.799999999999997" x14ac:dyDescent="0.25">
      <c r="A13" s="350">
        <v>5</v>
      </c>
      <c r="B13" s="311" t="s">
        <v>210</v>
      </c>
      <c r="C13" s="319" t="s">
        <v>211</v>
      </c>
      <c r="D13" s="310" t="s">
        <v>12</v>
      </c>
      <c r="E13" s="371" t="s">
        <v>72</v>
      </c>
      <c r="F13" s="310" t="s">
        <v>18</v>
      </c>
      <c r="G13" s="310" t="s">
        <v>22</v>
      </c>
      <c r="H13" s="305">
        <v>7458</v>
      </c>
      <c r="I13" s="305" t="s">
        <v>211</v>
      </c>
      <c r="J13" s="357">
        <f t="shared" si="0"/>
        <v>7458</v>
      </c>
    </row>
    <row r="14" spans="1:10" ht="20.399999999999999" x14ac:dyDescent="0.25">
      <c r="A14" s="350">
        <v>6</v>
      </c>
      <c r="B14" s="311" t="s">
        <v>213</v>
      </c>
      <c r="C14" s="319" t="s">
        <v>211</v>
      </c>
      <c r="D14" s="310" t="s">
        <v>12</v>
      </c>
      <c r="E14" s="371" t="s">
        <v>72</v>
      </c>
      <c r="F14" s="310" t="s">
        <v>149</v>
      </c>
      <c r="G14" s="310" t="s">
        <v>149</v>
      </c>
      <c r="H14" s="305">
        <v>7541</v>
      </c>
      <c r="I14" s="305" t="s">
        <v>211</v>
      </c>
      <c r="J14" s="357">
        <f t="shared" si="0"/>
        <v>7541</v>
      </c>
    </row>
    <row r="15" spans="1:10" ht="40.799999999999997" x14ac:dyDescent="0.25">
      <c r="A15" s="350">
        <v>7</v>
      </c>
      <c r="B15" s="311" t="s">
        <v>234</v>
      </c>
      <c r="C15" s="319">
        <v>0.46289999999999998</v>
      </c>
      <c r="D15" s="310" t="s">
        <v>12</v>
      </c>
      <c r="E15" s="371" t="s">
        <v>72</v>
      </c>
      <c r="F15" s="310" t="s">
        <v>33</v>
      </c>
      <c r="G15" s="310" t="s">
        <v>34</v>
      </c>
      <c r="H15" s="305">
        <v>71161.2</v>
      </c>
      <c r="I15" s="305">
        <v>32940.519999999997</v>
      </c>
      <c r="J15" s="357">
        <f>I15</f>
        <v>32940.519999999997</v>
      </c>
    </row>
    <row r="16" spans="1:10" ht="30.6" x14ac:dyDescent="0.25">
      <c r="A16" s="350">
        <v>8</v>
      </c>
      <c r="B16" s="311" t="s">
        <v>223</v>
      </c>
      <c r="C16" s="319" t="s">
        <v>211</v>
      </c>
      <c r="D16" s="310" t="s">
        <v>12</v>
      </c>
      <c r="E16" s="371" t="s">
        <v>72</v>
      </c>
      <c r="F16" s="310" t="s">
        <v>119</v>
      </c>
      <c r="G16" s="310" t="s">
        <v>120</v>
      </c>
      <c r="H16" s="305">
        <v>20171</v>
      </c>
      <c r="I16" s="305" t="s">
        <v>211</v>
      </c>
      <c r="J16" s="357">
        <f t="shared" ref="J16:J17" si="1">H16</f>
        <v>20171</v>
      </c>
    </row>
    <row r="17" spans="1:10" ht="40.799999999999997" x14ac:dyDescent="0.25">
      <c r="A17" s="350">
        <v>9</v>
      </c>
      <c r="B17" s="311" t="s">
        <v>224</v>
      </c>
      <c r="C17" s="319" t="s">
        <v>211</v>
      </c>
      <c r="D17" s="310" t="s">
        <v>12</v>
      </c>
      <c r="E17" s="371" t="s">
        <v>14</v>
      </c>
      <c r="F17" s="310" t="s">
        <v>18</v>
      </c>
      <c r="G17" s="310" t="s">
        <v>22</v>
      </c>
      <c r="H17" s="305">
        <v>14916</v>
      </c>
      <c r="I17" s="305" t="s">
        <v>211</v>
      </c>
      <c r="J17" s="357">
        <f t="shared" si="1"/>
        <v>14916</v>
      </c>
    </row>
    <row r="18" spans="1:10" ht="21" customHeight="1" x14ac:dyDescent="0.25">
      <c r="A18" s="313"/>
      <c r="B18" s="313"/>
      <c r="C18" s="313"/>
      <c r="D18" s="313"/>
      <c r="E18" s="313"/>
      <c r="F18" s="313"/>
      <c r="G18" s="313"/>
      <c r="H18" s="314"/>
      <c r="I18" s="359" t="s">
        <v>225</v>
      </c>
      <c r="J18" s="360">
        <f>SUM(J9:J17)</f>
        <v>106764.51999999999</v>
      </c>
    </row>
    <row r="19" spans="1:10" x14ac:dyDescent="0.25">
      <c r="A19" s="313"/>
      <c r="B19" s="313"/>
      <c r="C19" s="313"/>
      <c r="D19" s="313"/>
      <c r="E19" s="313"/>
      <c r="F19" s="313"/>
      <c r="G19" s="313"/>
      <c r="H19" s="314"/>
      <c r="I19" s="314"/>
    </row>
    <row r="20" spans="1:10" ht="14.4" x14ac:dyDescent="0.25">
      <c r="A20" s="313"/>
      <c r="B20" s="207" t="s">
        <v>200</v>
      </c>
      <c r="C20" s="207" t="s">
        <v>196</v>
      </c>
      <c r="D20" s="313"/>
      <c r="E20" s="313"/>
      <c r="F20" s="373" t="s">
        <v>236</v>
      </c>
      <c r="G20" s="373" t="s">
        <v>196</v>
      </c>
      <c r="H20" s="314"/>
      <c r="I20" s="314"/>
    </row>
    <row r="21" spans="1:10" ht="14.4" x14ac:dyDescent="0.25">
      <c r="A21" s="313"/>
      <c r="B21" s="172" t="s">
        <v>159</v>
      </c>
      <c r="C21" s="347">
        <f>J9</f>
        <v>14238</v>
      </c>
      <c r="D21" s="313"/>
      <c r="E21" s="313"/>
      <c r="F21" s="346" t="s">
        <v>235</v>
      </c>
      <c r="G21" s="347">
        <f>C21+C27+C29+C30+C36+C37</f>
        <v>73824</v>
      </c>
      <c r="H21" s="314"/>
      <c r="I21" s="314"/>
    </row>
    <row r="22" spans="1:10" ht="14.4" x14ac:dyDescent="0.25">
      <c r="A22" s="313"/>
      <c r="B22" s="172" t="s">
        <v>15</v>
      </c>
      <c r="C22" s="347" t="s">
        <v>211</v>
      </c>
      <c r="D22" s="313"/>
      <c r="E22" s="313"/>
      <c r="F22" s="346" t="s">
        <v>204</v>
      </c>
      <c r="G22" s="347">
        <f>C31</f>
        <v>32940.519999999997</v>
      </c>
      <c r="H22" s="314"/>
      <c r="I22" s="314"/>
    </row>
    <row r="23" spans="1:10" ht="14.4" x14ac:dyDescent="0.25">
      <c r="A23" s="313"/>
      <c r="B23" s="172" t="s">
        <v>67</v>
      </c>
      <c r="C23" s="347" t="s">
        <v>211</v>
      </c>
      <c r="D23" s="313"/>
      <c r="E23" s="313"/>
      <c r="F23" s="313"/>
      <c r="G23" s="313"/>
      <c r="H23" s="314"/>
      <c r="I23" s="314"/>
    </row>
    <row r="24" spans="1:10" ht="14.4" x14ac:dyDescent="0.25">
      <c r="A24" s="313"/>
      <c r="B24" s="177" t="s">
        <v>74</v>
      </c>
      <c r="C24" s="347" t="s">
        <v>211</v>
      </c>
      <c r="D24" s="313"/>
      <c r="E24" s="313"/>
      <c r="F24" s="313"/>
      <c r="G24" s="313"/>
      <c r="H24" s="314"/>
      <c r="I24" s="314"/>
    </row>
    <row r="25" spans="1:10" ht="14.4" x14ac:dyDescent="0.25">
      <c r="A25" s="313"/>
      <c r="B25" s="177" t="s">
        <v>59</v>
      </c>
      <c r="C25" s="347" t="s">
        <v>211</v>
      </c>
      <c r="D25" s="313"/>
      <c r="E25" s="313"/>
      <c r="F25" s="313"/>
      <c r="G25" s="313"/>
      <c r="H25" s="314"/>
      <c r="I25" s="314"/>
    </row>
    <row r="26" spans="1:10" ht="14.4" x14ac:dyDescent="0.25">
      <c r="A26" s="313"/>
      <c r="B26" s="177" t="s">
        <v>169</v>
      </c>
      <c r="C26" s="347" t="s">
        <v>211</v>
      </c>
      <c r="D26" s="313"/>
      <c r="E26" s="313"/>
      <c r="F26" s="313"/>
      <c r="G26" s="313"/>
      <c r="H26" s="314"/>
      <c r="I26" s="314"/>
    </row>
    <row r="27" spans="1:10" ht="14.4" x14ac:dyDescent="0.25">
      <c r="A27" s="313"/>
      <c r="B27" s="172" t="s">
        <v>92</v>
      </c>
      <c r="C27" s="347">
        <f>J10+J11+J12</f>
        <v>9500</v>
      </c>
      <c r="D27" s="313"/>
      <c r="E27" s="313"/>
      <c r="F27" s="313"/>
      <c r="G27" s="313"/>
      <c r="H27" s="314"/>
      <c r="I27" s="314"/>
    </row>
    <row r="28" spans="1:10" ht="14.4" x14ac:dyDescent="0.25">
      <c r="A28" s="313"/>
      <c r="B28" s="177" t="s">
        <v>178</v>
      </c>
      <c r="C28" s="347" t="s">
        <v>211</v>
      </c>
      <c r="D28" s="313"/>
      <c r="E28" s="313"/>
      <c r="F28" s="313"/>
      <c r="G28" s="313"/>
      <c r="H28" s="314"/>
      <c r="I28" s="314"/>
    </row>
    <row r="29" spans="1:10" ht="14.4" x14ac:dyDescent="0.25">
      <c r="A29" s="313"/>
      <c r="B29" s="172" t="s">
        <v>191</v>
      </c>
      <c r="C29" s="347">
        <f>J13</f>
        <v>7458</v>
      </c>
      <c r="D29" s="313"/>
      <c r="E29" s="313"/>
      <c r="F29" s="313"/>
      <c r="G29" s="313"/>
      <c r="H29" s="314"/>
      <c r="I29" s="314"/>
    </row>
    <row r="30" spans="1:10" ht="14.4" x14ac:dyDescent="0.25">
      <c r="A30" s="313"/>
      <c r="B30" s="172" t="s">
        <v>199</v>
      </c>
      <c r="C30" s="347">
        <f>J14</f>
        <v>7541</v>
      </c>
      <c r="D30" s="313"/>
      <c r="E30" s="313"/>
      <c r="F30" s="313"/>
      <c r="G30" s="313"/>
      <c r="H30" s="314"/>
      <c r="I30" s="314"/>
    </row>
    <row r="31" spans="1:10" ht="14.4" x14ac:dyDescent="0.25">
      <c r="A31" s="313"/>
      <c r="B31" s="177" t="s">
        <v>27</v>
      </c>
      <c r="C31" s="347">
        <f>J15</f>
        <v>32940.519999999997</v>
      </c>
      <c r="D31" s="313"/>
      <c r="E31" s="313"/>
      <c r="F31" s="313"/>
      <c r="G31" s="313"/>
      <c r="H31" s="314"/>
      <c r="I31" s="314"/>
    </row>
    <row r="32" spans="1:10" ht="14.4" x14ac:dyDescent="0.25">
      <c r="A32" s="313"/>
      <c r="B32" s="172" t="s">
        <v>167</v>
      </c>
      <c r="C32" s="347" t="s">
        <v>211</v>
      </c>
      <c r="D32" s="313"/>
      <c r="E32" s="313"/>
      <c r="F32" s="313"/>
      <c r="G32" s="313"/>
      <c r="H32" s="314"/>
      <c r="I32" s="314"/>
    </row>
    <row r="33" spans="1:9" ht="14.4" x14ac:dyDescent="0.25">
      <c r="A33" s="313"/>
      <c r="B33" s="177" t="s">
        <v>128</v>
      </c>
      <c r="C33" s="347" t="s">
        <v>211</v>
      </c>
      <c r="D33" s="313"/>
      <c r="E33" s="313"/>
      <c r="F33" s="313"/>
      <c r="G33" s="313"/>
      <c r="H33" s="314"/>
      <c r="I33" s="314"/>
    </row>
    <row r="34" spans="1:9" ht="14.4" x14ac:dyDescent="0.25">
      <c r="A34" s="313"/>
      <c r="B34" s="172" t="s">
        <v>121</v>
      </c>
      <c r="C34" s="347" t="s">
        <v>211</v>
      </c>
      <c r="D34" s="313"/>
      <c r="E34" s="313"/>
      <c r="F34" s="313"/>
      <c r="G34" s="313"/>
      <c r="H34" s="314"/>
      <c r="I34" s="314"/>
    </row>
    <row r="35" spans="1:9" ht="14.4" x14ac:dyDescent="0.25">
      <c r="A35" s="313"/>
      <c r="B35" s="172" t="s">
        <v>87</v>
      </c>
      <c r="C35" s="347" t="s">
        <v>211</v>
      </c>
      <c r="D35" s="313"/>
      <c r="E35" s="313"/>
      <c r="F35" s="313"/>
      <c r="G35" s="313"/>
      <c r="H35" s="314"/>
      <c r="I35" s="314"/>
    </row>
    <row r="36" spans="1:9" ht="14.4" x14ac:dyDescent="0.25">
      <c r="A36" s="313"/>
      <c r="B36" s="172" t="s">
        <v>108</v>
      </c>
      <c r="C36" s="347">
        <f>J16</f>
        <v>20171</v>
      </c>
      <c r="D36" s="313"/>
      <c r="E36" s="313"/>
      <c r="F36" s="313"/>
      <c r="G36" s="313"/>
      <c r="H36" s="314"/>
      <c r="I36" s="314"/>
    </row>
    <row r="37" spans="1:9" ht="14.4" x14ac:dyDescent="0.25">
      <c r="A37" s="313"/>
      <c r="B37" s="172" t="s">
        <v>38</v>
      </c>
      <c r="C37" s="347">
        <f>J17</f>
        <v>14916</v>
      </c>
      <c r="D37" s="313"/>
      <c r="E37" s="313"/>
      <c r="F37" s="313"/>
      <c r="G37" s="313"/>
      <c r="H37" s="314"/>
      <c r="I37" s="314"/>
    </row>
    <row r="38" spans="1:9" x14ac:dyDescent="0.25">
      <c r="A38" s="313"/>
      <c r="B38" s="348" t="s">
        <v>196</v>
      </c>
      <c r="C38" s="349">
        <f>SUM(C21:C37)</f>
        <v>106764.51999999999</v>
      </c>
      <c r="D38" s="313"/>
      <c r="E38" s="313"/>
      <c r="F38" s="313"/>
      <c r="G38" s="313"/>
      <c r="H38" s="314"/>
      <c r="I38" s="314"/>
    </row>
    <row r="39" spans="1:9" x14ac:dyDescent="0.25">
      <c r="A39" s="313"/>
      <c r="B39" s="313"/>
      <c r="C39" s="313"/>
      <c r="D39" s="313"/>
      <c r="E39" s="313"/>
      <c r="F39" s="313"/>
      <c r="G39" s="313"/>
      <c r="H39" s="314"/>
      <c r="I39" s="314"/>
    </row>
    <row r="40" spans="1:9" x14ac:dyDescent="0.25">
      <c r="A40" s="313"/>
      <c r="B40" s="313"/>
      <c r="C40" s="313"/>
      <c r="D40" s="313"/>
      <c r="E40" s="313"/>
      <c r="F40" s="313"/>
      <c r="G40" s="313"/>
      <c r="H40" s="314"/>
      <c r="I40" s="314"/>
    </row>
    <row r="41" spans="1:9" x14ac:dyDescent="0.25">
      <c r="A41" s="313"/>
      <c r="B41" s="313"/>
      <c r="C41" s="313"/>
      <c r="D41" s="313"/>
      <c r="E41" s="313"/>
      <c r="F41" s="313"/>
      <c r="G41" s="313"/>
      <c r="H41" s="314"/>
      <c r="I41" s="314"/>
    </row>
    <row r="42" spans="1:9" x14ac:dyDescent="0.25">
      <c r="A42" s="313"/>
      <c r="B42" s="313"/>
      <c r="C42" s="313"/>
      <c r="D42" s="313"/>
      <c r="E42" s="313"/>
      <c r="F42" s="313"/>
      <c r="G42" s="313"/>
      <c r="H42" s="314"/>
      <c r="I42" s="314"/>
    </row>
    <row r="43" spans="1:9" x14ac:dyDescent="0.25">
      <c r="A43" s="313"/>
      <c r="B43" s="313"/>
      <c r="C43" s="313"/>
      <c r="D43" s="313"/>
      <c r="E43" s="313"/>
      <c r="F43" s="313"/>
      <c r="G43" s="313"/>
      <c r="H43" s="314"/>
      <c r="I43" s="314"/>
    </row>
    <row r="44" spans="1:9" x14ac:dyDescent="0.25">
      <c r="A44" s="313"/>
      <c r="B44" s="313"/>
      <c r="C44" s="313"/>
      <c r="D44" s="313"/>
      <c r="E44" s="313"/>
      <c r="F44" s="313"/>
      <c r="G44" s="313"/>
      <c r="H44" s="314"/>
      <c r="I44" s="314"/>
    </row>
    <row r="45" spans="1:9" x14ac:dyDescent="0.25">
      <c r="A45" s="313"/>
      <c r="B45" s="313"/>
      <c r="C45" s="313"/>
      <c r="D45" s="313"/>
      <c r="E45" s="313"/>
      <c r="F45" s="313"/>
      <c r="G45" s="313"/>
      <c r="H45" s="314"/>
      <c r="I45" s="314"/>
    </row>
    <row r="46" spans="1:9" x14ac:dyDescent="0.25">
      <c r="A46" s="313"/>
      <c r="B46" s="313"/>
      <c r="C46" s="313"/>
      <c r="D46" s="313"/>
      <c r="E46" s="313"/>
      <c r="F46" s="313"/>
      <c r="G46" s="313"/>
      <c r="H46" s="314"/>
      <c r="I46" s="314"/>
    </row>
    <row r="47" spans="1:9" x14ac:dyDescent="0.25">
      <c r="A47" s="313"/>
      <c r="B47" s="313"/>
      <c r="C47" s="313"/>
      <c r="D47" s="313"/>
      <c r="E47" s="313"/>
      <c r="F47" s="313"/>
      <c r="G47" s="313"/>
      <c r="H47" s="314"/>
      <c r="I47" s="314"/>
    </row>
    <row r="48" spans="1:9" x14ac:dyDescent="0.25">
      <c r="A48" s="313"/>
      <c r="B48" s="313"/>
      <c r="C48" s="313"/>
      <c r="D48" s="313"/>
      <c r="E48" s="313"/>
      <c r="F48" s="313"/>
      <c r="G48" s="313"/>
      <c r="H48" s="314"/>
      <c r="I48" s="314"/>
    </row>
    <row r="49" spans="1:9" x14ac:dyDescent="0.25">
      <c r="A49" s="313"/>
      <c r="B49" s="313"/>
      <c r="C49" s="313"/>
      <c r="D49" s="313"/>
      <c r="E49" s="313"/>
      <c r="F49" s="313"/>
      <c r="G49" s="313"/>
      <c r="H49" s="314"/>
      <c r="I49" s="314"/>
    </row>
    <row r="50" spans="1:9" x14ac:dyDescent="0.25">
      <c r="A50" s="313"/>
      <c r="B50" s="313"/>
      <c r="C50" s="313"/>
      <c r="D50" s="313"/>
      <c r="E50" s="313"/>
      <c r="F50" s="313"/>
      <c r="G50" s="313"/>
      <c r="H50" s="314"/>
      <c r="I50" s="314"/>
    </row>
    <row r="51" spans="1:9" x14ac:dyDescent="0.25">
      <c r="A51" s="313"/>
      <c r="B51" s="313"/>
      <c r="C51" s="313"/>
      <c r="D51" s="313"/>
      <c r="E51" s="313"/>
      <c r="F51" s="313"/>
      <c r="G51" s="313"/>
      <c r="H51" s="314"/>
      <c r="I51" s="314"/>
    </row>
    <row r="52" spans="1:9" x14ac:dyDescent="0.25">
      <c r="A52" s="313"/>
      <c r="B52" s="313"/>
      <c r="C52" s="313"/>
      <c r="D52" s="313"/>
      <c r="E52" s="313"/>
      <c r="F52" s="313"/>
      <c r="G52" s="313"/>
      <c r="H52" s="314"/>
      <c r="I52" s="314"/>
    </row>
    <row r="53" spans="1:9" x14ac:dyDescent="0.25">
      <c r="A53" s="313"/>
      <c r="B53" s="313"/>
      <c r="C53" s="313"/>
      <c r="D53" s="313"/>
      <c r="E53" s="313"/>
      <c r="F53" s="313"/>
      <c r="G53" s="313"/>
      <c r="H53" s="314"/>
      <c r="I53" s="314"/>
    </row>
    <row r="54" spans="1:9" x14ac:dyDescent="0.25">
      <c r="A54" s="313"/>
      <c r="B54" s="313"/>
      <c r="C54" s="313"/>
      <c r="D54" s="313"/>
      <c r="E54" s="313"/>
      <c r="F54" s="313"/>
      <c r="G54" s="313"/>
      <c r="H54" s="314"/>
      <c r="I54" s="314"/>
    </row>
    <row r="55" spans="1:9" x14ac:dyDescent="0.25">
      <c r="A55" s="313"/>
      <c r="B55" s="313"/>
      <c r="C55" s="313"/>
      <c r="D55" s="313"/>
      <c r="E55" s="313"/>
      <c r="F55" s="313"/>
      <c r="G55" s="313"/>
      <c r="H55" s="314"/>
      <c r="I55" s="314"/>
    </row>
    <row r="56" spans="1:9" x14ac:dyDescent="0.25">
      <c r="A56" s="313"/>
      <c r="B56" s="313"/>
      <c r="C56" s="313"/>
      <c r="D56" s="313"/>
      <c r="E56" s="313"/>
      <c r="F56" s="313"/>
      <c r="G56" s="313"/>
      <c r="H56" s="314"/>
      <c r="I56" s="314"/>
    </row>
    <row r="57" spans="1:9" x14ac:dyDescent="0.25">
      <c r="A57" s="313"/>
      <c r="B57" s="313"/>
      <c r="C57" s="313"/>
      <c r="D57" s="313"/>
      <c r="E57" s="313"/>
      <c r="F57" s="313"/>
      <c r="G57" s="313"/>
      <c r="H57" s="314"/>
      <c r="I57" s="314"/>
    </row>
    <row r="58" spans="1:9" x14ac:dyDescent="0.25">
      <c r="A58" s="313"/>
      <c r="B58" s="313"/>
      <c r="C58" s="313"/>
      <c r="D58" s="313"/>
      <c r="E58" s="313"/>
      <c r="F58" s="313"/>
      <c r="G58" s="313"/>
      <c r="H58" s="313"/>
      <c r="I58" s="313"/>
    </row>
    <row r="59" spans="1:9" x14ac:dyDescent="0.25">
      <c r="A59" s="313"/>
      <c r="B59" s="313"/>
      <c r="C59" s="313"/>
      <c r="D59" s="313"/>
      <c r="E59" s="313"/>
      <c r="F59" s="313"/>
      <c r="G59" s="313"/>
      <c r="H59" s="313"/>
      <c r="I59" s="313"/>
    </row>
    <row r="60" spans="1:9" x14ac:dyDescent="0.25">
      <c r="A60" s="313"/>
      <c r="B60" s="313"/>
      <c r="C60" s="313"/>
      <c r="D60" s="313"/>
      <c r="E60" s="313"/>
      <c r="F60" s="313"/>
      <c r="G60" s="313"/>
      <c r="H60" s="313"/>
      <c r="I60" s="313"/>
    </row>
    <row r="61" spans="1:9" x14ac:dyDescent="0.25">
      <c r="A61" s="313"/>
      <c r="B61" s="313"/>
      <c r="C61" s="313"/>
      <c r="D61" s="313"/>
      <c r="E61" s="313"/>
      <c r="F61" s="313"/>
      <c r="G61" s="313"/>
      <c r="H61" s="313"/>
      <c r="I61" s="313"/>
    </row>
    <row r="62" spans="1:9" x14ac:dyDescent="0.25">
      <c r="A62" s="313"/>
      <c r="B62" s="313"/>
      <c r="C62" s="313"/>
      <c r="D62" s="313"/>
      <c r="E62" s="313"/>
      <c r="F62" s="313"/>
      <c r="G62" s="313"/>
      <c r="H62" s="313"/>
      <c r="I62" s="313"/>
    </row>
    <row r="63" spans="1:9" x14ac:dyDescent="0.25">
      <c r="A63" s="313"/>
      <c r="B63" s="313"/>
      <c r="C63" s="313"/>
      <c r="D63" s="313"/>
      <c r="E63" s="313"/>
      <c r="F63" s="313"/>
      <c r="G63" s="313"/>
      <c r="H63" s="313"/>
      <c r="I63" s="313"/>
    </row>
    <row r="64" spans="1:9" x14ac:dyDescent="0.25">
      <c r="A64" s="313"/>
      <c r="B64" s="313"/>
      <c r="C64" s="313"/>
      <c r="D64" s="313"/>
      <c r="E64" s="313"/>
      <c r="F64" s="313"/>
      <c r="G64" s="313"/>
      <c r="H64" s="313"/>
      <c r="I64" s="313"/>
    </row>
    <row r="65" spans="1:9" x14ac:dyDescent="0.25">
      <c r="A65" s="313"/>
      <c r="B65" s="313"/>
      <c r="C65" s="313"/>
      <c r="D65" s="313"/>
      <c r="E65" s="313"/>
      <c r="F65" s="313"/>
      <c r="G65" s="313"/>
      <c r="H65" s="313"/>
      <c r="I65" s="313"/>
    </row>
    <row r="66" spans="1:9" x14ac:dyDescent="0.25">
      <c r="A66" s="313"/>
      <c r="B66" s="313"/>
      <c r="C66" s="313"/>
      <c r="D66" s="313"/>
      <c r="E66" s="313"/>
      <c r="F66" s="313"/>
      <c r="G66" s="313"/>
      <c r="H66" s="313"/>
      <c r="I66" s="313"/>
    </row>
    <row r="67" spans="1:9" x14ac:dyDescent="0.25">
      <c r="A67" s="313"/>
      <c r="B67" s="313"/>
      <c r="C67" s="313"/>
      <c r="D67" s="313"/>
      <c r="E67" s="313"/>
      <c r="F67" s="313"/>
      <c r="G67" s="313"/>
      <c r="H67" s="313"/>
      <c r="I67" s="313"/>
    </row>
    <row r="68" spans="1:9" x14ac:dyDescent="0.25">
      <c r="A68" s="313"/>
      <c r="B68" s="313"/>
      <c r="C68" s="313"/>
      <c r="D68" s="313"/>
      <c r="E68" s="313"/>
      <c r="F68" s="313"/>
      <c r="G68" s="313"/>
      <c r="H68" s="313"/>
      <c r="I68" s="313"/>
    </row>
    <row r="69" spans="1:9" x14ac:dyDescent="0.25">
      <c r="A69" s="313"/>
      <c r="B69" s="313"/>
      <c r="C69" s="313"/>
      <c r="D69" s="313"/>
      <c r="E69" s="313"/>
      <c r="F69" s="313"/>
      <c r="G69" s="313"/>
      <c r="H69" s="313"/>
      <c r="I69" s="313"/>
    </row>
    <row r="70" spans="1:9" x14ac:dyDescent="0.25">
      <c r="A70" s="313"/>
      <c r="B70" s="313"/>
      <c r="C70" s="313"/>
      <c r="D70" s="313"/>
      <c r="E70" s="313"/>
      <c r="F70" s="313"/>
      <c r="G70" s="313"/>
      <c r="H70" s="313"/>
      <c r="I70" s="313"/>
    </row>
    <row r="71" spans="1:9" x14ac:dyDescent="0.25">
      <c r="A71" s="313"/>
      <c r="B71" s="313"/>
      <c r="C71" s="313"/>
      <c r="D71" s="313"/>
      <c r="E71" s="313"/>
      <c r="F71" s="313"/>
      <c r="G71" s="313"/>
      <c r="H71" s="313"/>
      <c r="I71" s="313"/>
    </row>
    <row r="72" spans="1:9" x14ac:dyDescent="0.25">
      <c r="A72" s="313"/>
      <c r="B72" s="313"/>
      <c r="C72" s="313"/>
      <c r="D72" s="313"/>
      <c r="E72" s="313"/>
      <c r="F72" s="313"/>
      <c r="G72" s="313"/>
      <c r="H72" s="313"/>
      <c r="I72" s="313"/>
    </row>
    <row r="73" spans="1:9" x14ac:dyDescent="0.25">
      <c r="A73" s="313"/>
      <c r="B73" s="313"/>
      <c r="C73" s="313"/>
      <c r="D73" s="313"/>
      <c r="E73" s="313"/>
      <c r="F73" s="313"/>
      <c r="G73" s="313"/>
      <c r="H73" s="313"/>
      <c r="I73" s="313"/>
    </row>
    <row r="74" spans="1:9" x14ac:dyDescent="0.25">
      <c r="A74" s="313"/>
      <c r="B74" s="313"/>
      <c r="C74" s="313"/>
      <c r="D74" s="313"/>
      <c r="E74" s="313"/>
      <c r="F74" s="313"/>
      <c r="G74" s="313"/>
      <c r="H74" s="313"/>
      <c r="I74" s="313"/>
    </row>
    <row r="75" spans="1:9" x14ac:dyDescent="0.25">
      <c r="A75" s="313"/>
      <c r="B75" s="313"/>
      <c r="C75" s="313"/>
      <c r="D75" s="313"/>
      <c r="E75" s="313"/>
      <c r="F75" s="313"/>
      <c r="G75" s="313"/>
      <c r="H75" s="313"/>
      <c r="I75" s="313"/>
    </row>
    <row r="76" spans="1:9" x14ac:dyDescent="0.25">
      <c r="A76" s="313"/>
      <c r="B76" s="313"/>
      <c r="C76" s="313"/>
      <c r="D76" s="313"/>
      <c r="E76" s="313"/>
      <c r="F76" s="313"/>
      <c r="G76" s="313"/>
      <c r="H76" s="313"/>
      <c r="I76" s="313"/>
    </row>
    <row r="77" spans="1:9" x14ac:dyDescent="0.25">
      <c r="A77" s="313"/>
      <c r="B77" s="313"/>
      <c r="C77" s="313"/>
      <c r="D77" s="313"/>
      <c r="E77" s="313"/>
      <c r="F77" s="313"/>
      <c r="G77" s="313"/>
      <c r="H77" s="313"/>
      <c r="I77" s="313"/>
    </row>
    <row r="78" spans="1:9" x14ac:dyDescent="0.25">
      <c r="A78" s="313"/>
      <c r="B78" s="313"/>
      <c r="C78" s="313"/>
      <c r="D78" s="313"/>
      <c r="E78" s="313"/>
      <c r="F78" s="313"/>
      <c r="G78" s="313"/>
      <c r="H78" s="313"/>
      <c r="I78" s="313"/>
    </row>
    <row r="79" spans="1:9" x14ac:dyDescent="0.25">
      <c r="A79" s="313"/>
      <c r="B79" s="313"/>
      <c r="C79" s="313"/>
      <c r="D79" s="313"/>
      <c r="E79" s="313"/>
      <c r="F79" s="313"/>
      <c r="G79" s="313"/>
      <c r="H79" s="313"/>
      <c r="I79" s="313"/>
    </row>
    <row r="80" spans="1:9" x14ac:dyDescent="0.25">
      <c r="A80" s="313"/>
      <c r="B80" s="313"/>
      <c r="C80" s="313"/>
      <c r="D80" s="313"/>
      <c r="E80" s="313"/>
      <c r="F80" s="313"/>
      <c r="G80" s="313"/>
      <c r="H80" s="313"/>
      <c r="I80" s="313"/>
    </row>
    <row r="81" spans="1:9" x14ac:dyDescent="0.25">
      <c r="A81" s="313"/>
      <c r="B81" s="313"/>
      <c r="C81" s="313"/>
      <c r="D81" s="313"/>
      <c r="E81" s="313"/>
      <c r="F81" s="313"/>
      <c r="G81" s="313"/>
      <c r="H81" s="313"/>
      <c r="I81" s="313"/>
    </row>
    <row r="82" spans="1:9" x14ac:dyDescent="0.25">
      <c r="A82" s="313"/>
      <c r="B82" s="313"/>
      <c r="C82" s="313"/>
      <c r="D82" s="313"/>
      <c r="E82" s="313"/>
      <c r="F82" s="313"/>
      <c r="G82" s="313"/>
      <c r="H82" s="313"/>
      <c r="I82" s="313"/>
    </row>
    <row r="83" spans="1:9" x14ac:dyDescent="0.25">
      <c r="A83" s="313"/>
      <c r="B83" s="313"/>
      <c r="C83" s="313"/>
      <c r="D83" s="313"/>
      <c r="E83" s="313"/>
      <c r="F83" s="313"/>
      <c r="G83" s="313"/>
      <c r="H83" s="313"/>
      <c r="I83" s="313"/>
    </row>
    <row r="84" spans="1:9" x14ac:dyDescent="0.25">
      <c r="A84" s="313"/>
      <c r="B84" s="313"/>
      <c r="C84" s="313"/>
      <c r="D84" s="313"/>
      <c r="E84" s="313"/>
      <c r="F84" s="313"/>
      <c r="G84" s="313"/>
      <c r="H84" s="313"/>
      <c r="I84" s="313"/>
    </row>
    <row r="85" spans="1:9" x14ac:dyDescent="0.25">
      <c r="A85" s="313"/>
      <c r="B85" s="313"/>
      <c r="C85" s="313"/>
      <c r="D85" s="313"/>
      <c r="E85" s="313"/>
      <c r="F85" s="313"/>
      <c r="G85" s="313"/>
      <c r="H85" s="313"/>
      <c r="I85" s="313"/>
    </row>
    <row r="86" spans="1:9" x14ac:dyDescent="0.25">
      <c r="A86" s="313"/>
      <c r="B86" s="313"/>
      <c r="C86" s="313"/>
      <c r="D86" s="313"/>
      <c r="E86" s="313"/>
      <c r="F86" s="313"/>
      <c r="G86" s="313"/>
      <c r="H86" s="313"/>
      <c r="I86" s="313"/>
    </row>
    <row r="87" spans="1:9" x14ac:dyDescent="0.25">
      <c r="A87" s="313"/>
      <c r="B87" s="313"/>
      <c r="C87" s="313"/>
      <c r="D87" s="313"/>
      <c r="E87" s="313"/>
      <c r="F87" s="313"/>
      <c r="G87" s="313"/>
      <c r="H87" s="313"/>
      <c r="I87" s="313"/>
    </row>
    <row r="88" spans="1:9" x14ac:dyDescent="0.25">
      <c r="A88" s="313"/>
      <c r="B88" s="313"/>
      <c r="C88" s="313"/>
      <c r="D88" s="313"/>
      <c r="E88" s="313"/>
      <c r="F88" s="313"/>
      <c r="G88" s="313"/>
      <c r="H88" s="313"/>
      <c r="I88" s="313"/>
    </row>
    <row r="89" spans="1:9" x14ac:dyDescent="0.25">
      <c r="A89" s="313"/>
      <c r="B89" s="313"/>
      <c r="C89" s="313"/>
      <c r="D89" s="313"/>
      <c r="E89" s="313"/>
      <c r="F89" s="313"/>
      <c r="G89" s="313"/>
      <c r="H89" s="313"/>
      <c r="I89" s="313"/>
    </row>
    <row r="90" spans="1:9" x14ac:dyDescent="0.25">
      <c r="A90" s="313"/>
      <c r="B90" s="313"/>
      <c r="C90" s="313"/>
      <c r="D90" s="313"/>
      <c r="E90" s="313"/>
      <c r="F90" s="313"/>
      <c r="G90" s="313"/>
      <c r="H90" s="313"/>
      <c r="I90" s="313"/>
    </row>
    <row r="91" spans="1:9" x14ac:dyDescent="0.25">
      <c r="A91" s="313"/>
      <c r="B91" s="313"/>
      <c r="C91" s="313"/>
      <c r="D91" s="313"/>
      <c r="E91" s="313"/>
      <c r="F91" s="313"/>
      <c r="G91" s="313"/>
      <c r="H91" s="313"/>
      <c r="I91" s="313"/>
    </row>
    <row r="92" spans="1:9" x14ac:dyDescent="0.25">
      <c r="A92" s="313"/>
      <c r="B92" s="313"/>
      <c r="C92" s="313"/>
      <c r="D92" s="313"/>
      <c r="E92" s="313"/>
      <c r="F92" s="313"/>
      <c r="G92" s="313"/>
      <c r="H92" s="313"/>
      <c r="I92" s="313"/>
    </row>
    <row r="93" spans="1:9" x14ac:dyDescent="0.25">
      <c r="A93" s="313"/>
      <c r="B93" s="313"/>
      <c r="C93" s="313"/>
      <c r="D93" s="313"/>
      <c r="E93" s="313"/>
      <c r="F93" s="313"/>
      <c r="G93" s="313"/>
      <c r="H93" s="313"/>
      <c r="I93" s="313"/>
    </row>
    <row r="94" spans="1:9" x14ac:dyDescent="0.25">
      <c r="A94" s="313"/>
      <c r="B94" s="313"/>
      <c r="C94" s="313"/>
      <c r="D94" s="313"/>
      <c r="E94" s="313"/>
      <c r="F94" s="313"/>
      <c r="G94" s="313"/>
      <c r="H94" s="313"/>
      <c r="I94" s="313"/>
    </row>
    <row r="95" spans="1:9" x14ac:dyDescent="0.25">
      <c r="A95" s="313"/>
      <c r="B95" s="313"/>
      <c r="C95" s="313"/>
      <c r="D95" s="313"/>
      <c r="E95" s="313"/>
      <c r="F95" s="313"/>
      <c r="G95" s="313"/>
      <c r="H95" s="313"/>
      <c r="I95" s="313"/>
    </row>
    <row r="96" spans="1:9" x14ac:dyDescent="0.25">
      <c r="A96" s="313"/>
      <c r="B96" s="313"/>
      <c r="C96" s="313"/>
      <c r="D96" s="313"/>
      <c r="E96" s="313"/>
      <c r="F96" s="313"/>
      <c r="G96" s="313"/>
      <c r="H96" s="313"/>
      <c r="I96" s="313"/>
    </row>
    <row r="97" spans="1:9" x14ac:dyDescent="0.25">
      <c r="A97" s="313"/>
      <c r="B97" s="313"/>
      <c r="C97" s="313"/>
      <c r="D97" s="313"/>
      <c r="E97" s="313"/>
      <c r="F97" s="313"/>
      <c r="G97" s="313"/>
      <c r="H97" s="313"/>
      <c r="I97" s="313"/>
    </row>
    <row r="98" spans="1:9" x14ac:dyDescent="0.25">
      <c r="A98" s="313"/>
      <c r="B98" s="313"/>
      <c r="C98" s="313"/>
      <c r="D98" s="313"/>
      <c r="E98" s="313"/>
      <c r="F98" s="313"/>
      <c r="G98" s="313"/>
      <c r="H98" s="313"/>
      <c r="I98" s="313"/>
    </row>
    <row r="99" spans="1:9" x14ac:dyDescent="0.25">
      <c r="A99" s="313"/>
      <c r="B99" s="313"/>
      <c r="C99" s="313"/>
      <c r="D99" s="313"/>
      <c r="E99" s="313"/>
      <c r="F99" s="313"/>
      <c r="G99" s="313"/>
      <c r="H99" s="313"/>
      <c r="I99" s="313"/>
    </row>
    <row r="100" spans="1:9" x14ac:dyDescent="0.25">
      <c r="A100" s="313"/>
      <c r="B100" s="313"/>
      <c r="C100" s="313"/>
      <c r="D100" s="313"/>
      <c r="E100" s="313"/>
      <c r="F100" s="313"/>
      <c r="G100" s="313"/>
      <c r="H100" s="313"/>
      <c r="I100" s="313"/>
    </row>
    <row r="101" spans="1:9" x14ac:dyDescent="0.25">
      <c r="A101" s="313"/>
      <c r="B101" s="313"/>
      <c r="C101" s="313"/>
      <c r="D101" s="313"/>
      <c r="E101" s="313"/>
      <c r="F101" s="313"/>
      <c r="G101" s="313"/>
      <c r="H101" s="313"/>
      <c r="I101" s="313"/>
    </row>
    <row r="102" spans="1:9" x14ac:dyDescent="0.25">
      <c r="A102" s="313"/>
      <c r="B102" s="313"/>
      <c r="C102" s="313"/>
      <c r="D102" s="313"/>
      <c r="E102" s="313"/>
      <c r="F102" s="313"/>
      <c r="G102" s="313"/>
      <c r="H102" s="313"/>
      <c r="I102" s="313"/>
    </row>
    <row r="103" spans="1:9" x14ac:dyDescent="0.25">
      <c r="A103" s="313"/>
      <c r="B103" s="313"/>
      <c r="C103" s="313"/>
      <c r="D103" s="313"/>
      <c r="E103" s="313"/>
      <c r="F103" s="313"/>
      <c r="G103" s="313"/>
      <c r="H103" s="313"/>
      <c r="I103" s="313"/>
    </row>
    <row r="104" spans="1:9" x14ac:dyDescent="0.25">
      <c r="A104" s="313"/>
      <c r="B104" s="313"/>
      <c r="C104" s="313"/>
      <c r="D104" s="313"/>
      <c r="E104" s="313"/>
      <c r="F104" s="313"/>
      <c r="G104" s="313"/>
      <c r="H104" s="313"/>
      <c r="I104" s="313"/>
    </row>
    <row r="105" spans="1:9" x14ac:dyDescent="0.25">
      <c r="A105" s="313"/>
      <c r="B105" s="313"/>
      <c r="C105" s="313"/>
      <c r="D105" s="313"/>
      <c r="E105" s="313"/>
      <c r="F105" s="313"/>
      <c r="G105" s="313"/>
      <c r="H105" s="313"/>
      <c r="I105" s="313"/>
    </row>
    <row r="106" spans="1:9" x14ac:dyDescent="0.25">
      <c r="A106" s="313"/>
      <c r="B106" s="313"/>
      <c r="C106" s="313"/>
      <c r="D106" s="313"/>
      <c r="E106" s="313"/>
      <c r="F106" s="313"/>
      <c r="G106" s="313"/>
      <c r="H106" s="313"/>
      <c r="I106" s="313"/>
    </row>
    <row r="107" spans="1:9" x14ac:dyDescent="0.25">
      <c r="A107" s="313"/>
      <c r="B107" s="313"/>
      <c r="C107" s="313"/>
      <c r="D107" s="313"/>
      <c r="E107" s="313"/>
      <c r="F107" s="313"/>
      <c r="G107" s="313"/>
      <c r="H107" s="313"/>
      <c r="I107" s="313"/>
    </row>
    <row r="108" spans="1:9" x14ac:dyDescent="0.25">
      <c r="A108" s="313"/>
      <c r="B108" s="313"/>
      <c r="C108" s="313"/>
      <c r="D108" s="313"/>
      <c r="E108" s="313"/>
      <c r="F108" s="313"/>
      <c r="G108" s="313"/>
      <c r="H108" s="313"/>
      <c r="I108" s="313"/>
    </row>
    <row r="109" spans="1:9" x14ac:dyDescent="0.25">
      <c r="A109" s="313"/>
      <c r="B109" s="313"/>
      <c r="C109" s="313"/>
      <c r="D109" s="313"/>
      <c r="E109" s="313"/>
      <c r="F109" s="313"/>
      <c r="G109" s="313"/>
      <c r="H109" s="313"/>
      <c r="I109" s="313"/>
    </row>
    <row r="110" spans="1:9" x14ac:dyDescent="0.25">
      <c r="A110" s="313"/>
      <c r="B110" s="313"/>
      <c r="C110" s="313"/>
      <c r="D110" s="313"/>
      <c r="E110" s="313"/>
      <c r="F110" s="313"/>
      <c r="G110" s="313"/>
      <c r="H110" s="313"/>
      <c r="I110" s="313"/>
    </row>
    <row r="111" spans="1:9" x14ac:dyDescent="0.25">
      <c r="A111" s="313"/>
      <c r="B111" s="313"/>
      <c r="C111" s="313"/>
      <c r="D111" s="313"/>
      <c r="E111" s="313"/>
      <c r="F111" s="313"/>
      <c r="G111" s="313"/>
      <c r="H111" s="313"/>
      <c r="I111" s="313"/>
    </row>
    <row r="112" spans="1:9" x14ac:dyDescent="0.25">
      <c r="A112" s="313"/>
      <c r="B112" s="313"/>
      <c r="C112" s="313"/>
      <c r="D112" s="313"/>
      <c r="E112" s="313"/>
      <c r="F112" s="313"/>
      <c r="G112" s="313"/>
      <c r="H112" s="313"/>
      <c r="I112" s="313"/>
    </row>
    <row r="113" spans="1:9" x14ac:dyDescent="0.25">
      <c r="A113" s="313"/>
      <c r="B113" s="313"/>
      <c r="C113" s="313"/>
      <c r="D113" s="313"/>
      <c r="E113" s="313"/>
      <c r="F113" s="313"/>
      <c r="G113" s="313"/>
      <c r="H113" s="313"/>
      <c r="I113" s="313"/>
    </row>
    <row r="114" spans="1:9" x14ac:dyDescent="0.25">
      <c r="A114" s="313"/>
      <c r="B114" s="313"/>
      <c r="C114" s="313"/>
      <c r="D114" s="313"/>
      <c r="E114" s="313"/>
      <c r="F114" s="313"/>
      <c r="G114" s="313"/>
      <c r="H114" s="313"/>
      <c r="I114" s="313"/>
    </row>
    <row r="115" spans="1:9" x14ac:dyDescent="0.25">
      <c r="A115" s="313"/>
      <c r="B115" s="313"/>
      <c r="C115" s="313"/>
      <c r="D115" s="313"/>
      <c r="E115" s="313"/>
      <c r="F115" s="313"/>
      <c r="G115" s="313"/>
      <c r="H115" s="313"/>
      <c r="I115" s="313"/>
    </row>
    <row r="116" spans="1:9" x14ac:dyDescent="0.25">
      <c r="A116" s="313"/>
      <c r="B116" s="313"/>
      <c r="C116" s="313"/>
      <c r="D116" s="313"/>
      <c r="E116" s="313"/>
      <c r="F116" s="313"/>
      <c r="G116" s="313"/>
      <c r="H116" s="313"/>
      <c r="I116" s="313"/>
    </row>
    <row r="117" spans="1:9" x14ac:dyDescent="0.25">
      <c r="A117" s="313"/>
      <c r="B117" s="313"/>
      <c r="C117" s="313"/>
      <c r="D117" s="313"/>
      <c r="E117" s="313"/>
      <c r="F117" s="313"/>
      <c r="G117" s="313"/>
      <c r="H117" s="313"/>
      <c r="I117" s="313"/>
    </row>
    <row r="118" spans="1:9" x14ac:dyDescent="0.25">
      <c r="A118" s="313"/>
      <c r="B118" s="313"/>
      <c r="C118" s="313"/>
      <c r="D118" s="313"/>
      <c r="E118" s="313"/>
      <c r="F118" s="313"/>
      <c r="G118" s="313"/>
      <c r="H118" s="313"/>
      <c r="I118" s="313"/>
    </row>
    <row r="119" spans="1:9" x14ac:dyDescent="0.25">
      <c r="A119" s="313"/>
      <c r="B119" s="313"/>
      <c r="C119" s="313"/>
      <c r="D119" s="313"/>
      <c r="E119" s="313"/>
      <c r="F119" s="313"/>
      <c r="G119" s="313"/>
      <c r="H119" s="313"/>
      <c r="I119" s="313"/>
    </row>
    <row r="120" spans="1:9" x14ac:dyDescent="0.25">
      <c r="A120" s="313"/>
      <c r="B120" s="313"/>
      <c r="C120" s="313"/>
      <c r="D120" s="313"/>
      <c r="E120" s="313"/>
      <c r="F120" s="313"/>
      <c r="G120" s="313"/>
      <c r="H120" s="313"/>
      <c r="I120" s="313"/>
    </row>
    <row r="121" spans="1:9" x14ac:dyDescent="0.25">
      <c r="A121" s="313"/>
      <c r="B121" s="313"/>
      <c r="C121" s="313"/>
      <c r="D121" s="313"/>
      <c r="E121" s="313"/>
      <c r="F121" s="313"/>
      <c r="G121" s="313"/>
      <c r="H121" s="313"/>
      <c r="I121" s="313"/>
    </row>
    <row r="122" spans="1:9" x14ac:dyDescent="0.25">
      <c r="A122" s="313"/>
      <c r="B122" s="313"/>
      <c r="C122" s="313"/>
      <c r="D122" s="313"/>
      <c r="E122" s="313"/>
      <c r="F122" s="313"/>
      <c r="G122" s="313"/>
      <c r="H122" s="313"/>
      <c r="I122" s="313"/>
    </row>
    <row r="123" spans="1:9" x14ac:dyDescent="0.25">
      <c r="A123" s="313"/>
      <c r="B123" s="313"/>
      <c r="C123" s="313"/>
      <c r="D123" s="313"/>
      <c r="E123" s="313"/>
      <c r="F123" s="313"/>
      <c r="G123" s="313"/>
      <c r="H123" s="313"/>
      <c r="I123" s="313"/>
    </row>
    <row r="124" spans="1:9" x14ac:dyDescent="0.25">
      <c r="A124" s="313"/>
      <c r="B124" s="313"/>
      <c r="C124" s="313"/>
      <c r="D124" s="313"/>
      <c r="E124" s="313"/>
      <c r="F124" s="313"/>
      <c r="G124" s="313"/>
      <c r="H124" s="313"/>
      <c r="I124" s="313"/>
    </row>
    <row r="125" spans="1:9" x14ac:dyDescent="0.25">
      <c r="A125" s="313"/>
      <c r="B125" s="313"/>
      <c r="C125" s="313"/>
      <c r="D125" s="313"/>
      <c r="E125" s="313"/>
      <c r="F125" s="313"/>
      <c r="G125" s="313"/>
      <c r="H125" s="313"/>
      <c r="I125" s="313"/>
    </row>
    <row r="126" spans="1:9" x14ac:dyDescent="0.25">
      <c r="A126" s="313"/>
      <c r="B126" s="313"/>
      <c r="C126" s="313"/>
      <c r="D126" s="313"/>
      <c r="E126" s="313"/>
      <c r="F126" s="313"/>
      <c r="G126" s="313"/>
      <c r="H126" s="313"/>
      <c r="I126" s="313"/>
    </row>
    <row r="127" spans="1:9" x14ac:dyDescent="0.25">
      <c r="A127" s="313"/>
      <c r="B127" s="313"/>
      <c r="C127" s="313"/>
      <c r="D127" s="313"/>
      <c r="E127" s="313"/>
      <c r="F127" s="313"/>
      <c r="G127" s="313"/>
      <c r="H127" s="313"/>
      <c r="I127" s="313"/>
    </row>
    <row r="128" spans="1:9" x14ac:dyDescent="0.25">
      <c r="A128" s="313"/>
      <c r="B128" s="313"/>
      <c r="C128" s="313"/>
      <c r="D128" s="313"/>
      <c r="E128" s="313"/>
      <c r="F128" s="313"/>
      <c r="G128" s="313"/>
      <c r="H128" s="313"/>
      <c r="I128" s="313"/>
    </row>
    <row r="129" spans="1:9" x14ac:dyDescent="0.25">
      <c r="A129" s="313"/>
      <c r="B129" s="313"/>
      <c r="C129" s="313"/>
      <c r="D129" s="313"/>
      <c r="E129" s="313"/>
      <c r="F129" s="313"/>
      <c r="G129" s="313"/>
      <c r="H129" s="313"/>
      <c r="I129" s="313"/>
    </row>
    <row r="130" spans="1:9" x14ac:dyDescent="0.25">
      <c r="A130" s="313"/>
      <c r="B130" s="313"/>
      <c r="C130" s="313"/>
      <c r="D130" s="313"/>
      <c r="E130" s="313"/>
      <c r="F130" s="313"/>
      <c r="G130" s="313"/>
      <c r="H130" s="313"/>
      <c r="I130" s="313"/>
    </row>
    <row r="131" spans="1:9" x14ac:dyDescent="0.25">
      <c r="A131" s="313"/>
      <c r="B131" s="313"/>
      <c r="C131" s="313"/>
      <c r="D131" s="313"/>
      <c r="E131" s="313"/>
      <c r="F131" s="313"/>
      <c r="G131" s="313"/>
      <c r="H131" s="313"/>
      <c r="I131" s="313"/>
    </row>
    <row r="132" spans="1:9" x14ac:dyDescent="0.25">
      <c r="A132" s="313"/>
      <c r="B132" s="313"/>
      <c r="C132" s="313"/>
      <c r="D132" s="313"/>
      <c r="E132" s="313"/>
      <c r="F132" s="313"/>
      <c r="G132" s="313"/>
      <c r="H132" s="313"/>
      <c r="I132" s="313"/>
    </row>
    <row r="133" spans="1:9" x14ac:dyDescent="0.25">
      <c r="A133" s="313"/>
      <c r="B133" s="313"/>
      <c r="C133" s="313"/>
      <c r="D133" s="313"/>
      <c r="E133" s="313"/>
      <c r="F133" s="313"/>
      <c r="G133" s="313"/>
      <c r="H133" s="313"/>
      <c r="I133" s="313"/>
    </row>
    <row r="134" spans="1:9" x14ac:dyDescent="0.25">
      <c r="A134" s="313"/>
      <c r="B134" s="313"/>
      <c r="C134" s="313"/>
      <c r="D134" s="313"/>
      <c r="E134" s="313"/>
      <c r="F134" s="313"/>
      <c r="G134" s="313"/>
      <c r="H134" s="313"/>
      <c r="I134" s="313"/>
    </row>
    <row r="135" spans="1:9" x14ac:dyDescent="0.25">
      <c r="A135" s="313"/>
      <c r="B135" s="313"/>
      <c r="C135" s="313"/>
      <c r="D135" s="313"/>
      <c r="E135" s="313"/>
      <c r="F135" s="313"/>
      <c r="G135" s="313"/>
      <c r="H135" s="313"/>
      <c r="I135" s="313"/>
    </row>
    <row r="136" spans="1:9" x14ac:dyDescent="0.25">
      <c r="A136" s="313"/>
      <c r="B136" s="313"/>
      <c r="C136" s="313"/>
      <c r="D136" s="313"/>
      <c r="E136" s="313"/>
      <c r="F136" s="313"/>
      <c r="G136" s="313"/>
      <c r="H136" s="313"/>
      <c r="I136" s="313"/>
    </row>
    <row r="137" spans="1:9" x14ac:dyDescent="0.25">
      <c r="A137" s="313"/>
      <c r="B137" s="313"/>
      <c r="C137" s="313"/>
      <c r="D137" s="313"/>
      <c r="E137" s="313"/>
      <c r="F137" s="313"/>
      <c r="G137" s="313"/>
      <c r="H137" s="313"/>
      <c r="I137" s="313"/>
    </row>
    <row r="138" spans="1:9" x14ac:dyDescent="0.25">
      <c r="A138" s="313"/>
      <c r="B138" s="313"/>
      <c r="C138" s="313"/>
      <c r="D138" s="313"/>
      <c r="E138" s="313"/>
      <c r="F138" s="313"/>
      <c r="G138" s="313"/>
      <c r="H138" s="313"/>
      <c r="I138" s="313"/>
    </row>
    <row r="139" spans="1:9" x14ac:dyDescent="0.25">
      <c r="A139" s="313"/>
      <c r="B139" s="313"/>
      <c r="C139" s="313"/>
      <c r="D139" s="313"/>
      <c r="E139" s="313"/>
      <c r="F139" s="313"/>
      <c r="G139" s="313"/>
      <c r="H139" s="313"/>
      <c r="I139" s="313"/>
    </row>
    <row r="140" spans="1:9" x14ac:dyDescent="0.25">
      <c r="A140" s="313"/>
      <c r="B140" s="313"/>
      <c r="C140" s="313"/>
      <c r="D140" s="313"/>
      <c r="E140" s="313"/>
      <c r="F140" s="313"/>
      <c r="G140" s="313"/>
      <c r="H140" s="313"/>
      <c r="I140" s="313"/>
    </row>
    <row r="141" spans="1:9" x14ac:dyDescent="0.25">
      <c r="A141" s="313"/>
      <c r="B141" s="313"/>
      <c r="C141" s="313"/>
      <c r="D141" s="313"/>
      <c r="E141" s="313"/>
      <c r="F141" s="313"/>
      <c r="G141" s="313"/>
      <c r="H141" s="313"/>
      <c r="I141" s="313"/>
    </row>
    <row r="142" spans="1:9" x14ac:dyDescent="0.25">
      <c r="A142" s="313"/>
      <c r="B142" s="313"/>
      <c r="C142" s="313"/>
      <c r="D142" s="313"/>
      <c r="E142" s="313"/>
      <c r="F142" s="313"/>
      <c r="G142" s="313"/>
      <c r="H142" s="313"/>
      <c r="I142" s="313"/>
    </row>
    <row r="143" spans="1:9" x14ac:dyDescent="0.25">
      <c r="A143" s="313"/>
      <c r="B143" s="313"/>
      <c r="C143" s="313"/>
      <c r="D143" s="313"/>
      <c r="E143" s="313"/>
      <c r="F143" s="313"/>
      <c r="G143" s="313"/>
      <c r="H143" s="313"/>
      <c r="I143" s="313"/>
    </row>
    <row r="144" spans="1:9" x14ac:dyDescent="0.25">
      <c r="A144" s="313"/>
      <c r="B144" s="313"/>
      <c r="C144" s="313"/>
      <c r="D144" s="313"/>
      <c r="E144" s="313"/>
      <c r="F144" s="313"/>
      <c r="G144" s="313"/>
      <c r="H144" s="313"/>
      <c r="I144" s="313"/>
    </row>
    <row r="145" spans="1:9" x14ac:dyDescent="0.25">
      <c r="A145" s="313"/>
      <c r="B145" s="313"/>
      <c r="C145" s="313"/>
      <c r="D145" s="313"/>
      <c r="E145" s="313"/>
      <c r="F145" s="313"/>
      <c r="G145" s="313"/>
      <c r="H145" s="313"/>
      <c r="I145" s="313"/>
    </row>
    <row r="146" spans="1:9" x14ac:dyDescent="0.25">
      <c r="A146" s="313"/>
      <c r="B146" s="313"/>
      <c r="C146" s="313"/>
      <c r="D146" s="313"/>
      <c r="E146" s="313"/>
      <c r="F146" s="313"/>
      <c r="G146" s="313"/>
      <c r="H146" s="313"/>
      <c r="I146" s="313"/>
    </row>
    <row r="147" spans="1:9" x14ac:dyDescent="0.25">
      <c r="A147" s="313"/>
      <c r="B147" s="313"/>
      <c r="C147" s="313"/>
      <c r="D147" s="313"/>
      <c r="E147" s="313"/>
      <c r="F147" s="313"/>
      <c r="G147" s="313"/>
      <c r="H147" s="313"/>
      <c r="I147" s="313"/>
    </row>
  </sheetData>
  <mergeCells count="8">
    <mergeCell ref="E1:G2"/>
    <mergeCell ref="E3:G3"/>
    <mergeCell ref="A5:A8"/>
    <mergeCell ref="B5:G7"/>
    <mergeCell ref="H5:J5"/>
    <mergeCell ref="H6:H8"/>
    <mergeCell ref="I6:I8"/>
    <mergeCell ref="J6:J8"/>
  </mergeCells>
  <pageMargins left="0.7" right="0.7" top="0.75" bottom="0.75" header="0.3" footer="0.3"/>
  <ignoredErrors>
    <ignoredError sqref="J15"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5"/>
  <sheetViews>
    <sheetView zoomScaleNormal="100" workbookViewId="0">
      <selection activeCell="K9" sqref="K9"/>
    </sheetView>
  </sheetViews>
  <sheetFormatPr defaultColWidth="9.109375" defaultRowHeight="13.8" x14ac:dyDescent="0.25"/>
  <cols>
    <col min="1" max="1" width="6.6640625" style="1" customWidth="1"/>
    <col min="2" max="2" width="10.21875" style="1" customWidth="1"/>
    <col min="3" max="3" width="2.6640625" style="2" customWidth="1"/>
    <col min="4" max="4" width="8.44140625" style="2" customWidth="1"/>
    <col min="5" max="5" width="14.88671875" style="1" customWidth="1"/>
    <col min="6" max="6" width="48.44140625" style="100" customWidth="1"/>
    <col min="7" max="7" width="6.77734375" style="2" bestFit="1" customWidth="1"/>
    <col min="8" max="8" width="8" style="1" customWidth="1"/>
    <col min="9" max="9" width="10.21875" style="1" customWidth="1"/>
    <col min="10" max="10" width="14.44140625" style="1" bestFit="1" customWidth="1"/>
    <col min="11" max="11" width="13.21875" style="3" customWidth="1"/>
    <col min="12" max="16384" width="9.109375" style="3"/>
  </cols>
  <sheetData>
    <row r="1" spans="1:11" ht="14.25" customHeight="1" x14ac:dyDescent="0.25">
      <c r="C1" s="385" t="s">
        <v>0</v>
      </c>
      <c r="D1" s="385"/>
      <c r="E1" s="385"/>
      <c r="F1" s="385"/>
    </row>
    <row r="2" spans="1:11" x14ac:dyDescent="0.25">
      <c r="B2" s="30"/>
      <c r="C2" s="385"/>
      <c r="D2" s="385"/>
      <c r="E2" s="385"/>
      <c r="F2" s="385"/>
      <c r="G2" s="4"/>
      <c r="H2" s="30"/>
      <c r="I2" s="30"/>
    </row>
    <row r="3" spans="1:11" x14ac:dyDescent="0.25">
      <c r="C3" s="385" t="s">
        <v>159</v>
      </c>
      <c r="D3" s="385"/>
      <c r="E3" s="385"/>
      <c r="F3" s="385"/>
      <c r="G3" s="417"/>
      <c r="H3" s="417"/>
      <c r="I3" s="8"/>
      <c r="J3" s="5"/>
    </row>
    <row r="4" spans="1:11" ht="14.4" thickBot="1" x14ac:dyDescent="0.3">
      <c r="A4" s="31"/>
      <c r="F4" s="101"/>
      <c r="G4" s="7"/>
      <c r="H4" s="6"/>
      <c r="I4" s="6"/>
      <c r="J4" s="9"/>
    </row>
    <row r="5" spans="1:11" ht="15" customHeight="1" thickBot="1" x14ac:dyDescent="0.3">
      <c r="A5" s="386" t="s">
        <v>19</v>
      </c>
      <c r="B5" s="401" t="s">
        <v>28</v>
      </c>
      <c r="C5" s="401"/>
      <c r="D5" s="401"/>
      <c r="E5" s="402"/>
      <c r="F5" s="402"/>
      <c r="G5" s="411" t="s">
        <v>29</v>
      </c>
      <c r="H5" s="411"/>
      <c r="I5" s="411"/>
      <c r="J5" s="411"/>
      <c r="K5" s="412"/>
    </row>
    <row r="6" spans="1:11" ht="15" customHeight="1" x14ac:dyDescent="0.25">
      <c r="A6" s="387"/>
      <c r="B6" s="403"/>
      <c r="C6" s="403"/>
      <c r="D6" s="403"/>
      <c r="E6" s="404"/>
      <c r="F6" s="404"/>
      <c r="G6" s="405" t="s">
        <v>186</v>
      </c>
      <c r="H6" s="407" t="s">
        <v>7</v>
      </c>
      <c r="I6" s="407" t="s">
        <v>8</v>
      </c>
      <c r="J6" s="413" t="s">
        <v>5</v>
      </c>
      <c r="K6" s="409" t="s">
        <v>180</v>
      </c>
    </row>
    <row r="7" spans="1:11" ht="15" customHeight="1" x14ac:dyDescent="0.25">
      <c r="A7" s="387"/>
      <c r="B7" s="404"/>
      <c r="C7" s="404"/>
      <c r="D7" s="404"/>
      <c r="E7" s="404"/>
      <c r="F7" s="404"/>
      <c r="G7" s="406"/>
      <c r="H7" s="408"/>
      <c r="I7" s="408"/>
      <c r="J7" s="414"/>
      <c r="K7" s="410"/>
    </row>
    <row r="8" spans="1:11" ht="15.75" customHeight="1" thickBot="1" x14ac:dyDescent="0.3">
      <c r="A8" s="400"/>
      <c r="B8" s="12" t="s">
        <v>1</v>
      </c>
      <c r="C8" s="415" t="s">
        <v>2</v>
      </c>
      <c r="D8" s="416"/>
      <c r="E8" s="25" t="s">
        <v>3</v>
      </c>
      <c r="F8" s="102" t="s">
        <v>4</v>
      </c>
      <c r="G8" s="406"/>
      <c r="H8" s="94">
        <v>0.03</v>
      </c>
      <c r="I8" s="94">
        <v>0.1</v>
      </c>
      <c r="J8" s="14" t="s">
        <v>6</v>
      </c>
      <c r="K8" s="211" t="s">
        <v>179</v>
      </c>
    </row>
    <row r="9" spans="1:11" ht="71.400000000000006" x14ac:dyDescent="0.25">
      <c r="A9" s="41">
        <v>1</v>
      </c>
      <c r="B9" s="57" t="s">
        <v>26</v>
      </c>
      <c r="C9" s="85">
        <v>1</v>
      </c>
      <c r="D9" s="86" t="s">
        <v>13</v>
      </c>
      <c r="E9" s="58" t="s">
        <v>161</v>
      </c>
      <c r="F9" s="59" t="s">
        <v>162</v>
      </c>
      <c r="G9" s="212">
        <v>36795</v>
      </c>
      <c r="H9" s="213">
        <f t="shared" ref="H9:H14" si="0">$H$8*G9</f>
        <v>1103.8499999999999</v>
      </c>
      <c r="I9" s="213">
        <f t="shared" ref="I9:I14" si="1">$I$8*G9</f>
        <v>3679.5</v>
      </c>
      <c r="J9" s="214">
        <f t="shared" ref="J9:J14" si="2">SUM(G9:I9)</f>
        <v>41578.35</v>
      </c>
      <c r="K9" s="241">
        <f>SUM(J9*20%)+J9</f>
        <v>49894.02</v>
      </c>
    </row>
    <row r="10" spans="1:11" ht="30.6" x14ac:dyDescent="0.25">
      <c r="A10" s="41">
        <v>2</v>
      </c>
      <c r="B10" s="42" t="s">
        <v>11</v>
      </c>
      <c r="C10" s="46">
        <v>3</v>
      </c>
      <c r="D10" s="47" t="s">
        <v>25</v>
      </c>
      <c r="E10" s="45" t="s">
        <v>42</v>
      </c>
      <c r="F10" s="11" t="s">
        <v>160</v>
      </c>
      <c r="G10" s="73">
        <v>8236</v>
      </c>
      <c r="H10" s="74">
        <f t="shared" si="0"/>
        <v>247.07999999999998</v>
      </c>
      <c r="I10" s="74">
        <f t="shared" si="1"/>
        <v>823.6</v>
      </c>
      <c r="J10" s="75">
        <f t="shared" si="2"/>
        <v>9306.68</v>
      </c>
      <c r="K10" s="242">
        <f>SUM(J10*20%)+J10</f>
        <v>11168.016</v>
      </c>
    </row>
    <row r="11" spans="1:11" ht="30.6" x14ac:dyDescent="0.25">
      <c r="A11" s="41">
        <v>3</v>
      </c>
      <c r="B11" s="42" t="s">
        <v>11</v>
      </c>
      <c r="C11" s="46">
        <v>3</v>
      </c>
      <c r="D11" s="47" t="s">
        <v>25</v>
      </c>
      <c r="E11" s="45" t="s">
        <v>44</v>
      </c>
      <c r="F11" s="11" t="s">
        <v>45</v>
      </c>
      <c r="G11" s="73">
        <v>6080</v>
      </c>
      <c r="H11" s="74">
        <f t="shared" si="0"/>
        <v>182.4</v>
      </c>
      <c r="I11" s="74">
        <f t="shared" si="1"/>
        <v>608</v>
      </c>
      <c r="J11" s="75">
        <f t="shared" si="2"/>
        <v>6870.4</v>
      </c>
      <c r="K11" s="242">
        <f t="shared" ref="K11:K14" si="3">SUM(J11*20%)+J11</f>
        <v>8244.48</v>
      </c>
    </row>
    <row r="12" spans="1:11" ht="91.8" x14ac:dyDescent="0.25">
      <c r="A12" s="41">
        <v>4</v>
      </c>
      <c r="B12" s="57" t="s">
        <v>10</v>
      </c>
      <c r="C12" s="46">
        <v>3</v>
      </c>
      <c r="D12" s="47" t="s">
        <v>25</v>
      </c>
      <c r="E12" s="58" t="s">
        <v>165</v>
      </c>
      <c r="F12" s="59" t="s">
        <v>166</v>
      </c>
      <c r="G12" s="76">
        <v>10661</v>
      </c>
      <c r="H12" s="77">
        <f t="shared" si="0"/>
        <v>319.83</v>
      </c>
      <c r="I12" s="77">
        <f t="shared" si="1"/>
        <v>1066.1000000000001</v>
      </c>
      <c r="J12" s="78">
        <f t="shared" si="2"/>
        <v>12046.93</v>
      </c>
      <c r="K12" s="242">
        <f>SUM(J12*20%)+J12</f>
        <v>14456.316000000001</v>
      </c>
    </row>
    <row r="13" spans="1:11" ht="61.2" x14ac:dyDescent="0.25">
      <c r="A13" s="41">
        <v>5</v>
      </c>
      <c r="B13" s="57" t="s">
        <v>10</v>
      </c>
      <c r="C13" s="60">
        <v>5</v>
      </c>
      <c r="D13" s="49" t="s">
        <v>14</v>
      </c>
      <c r="E13" s="58" t="s">
        <v>163</v>
      </c>
      <c r="F13" s="59" t="s">
        <v>164</v>
      </c>
      <c r="G13" s="76">
        <v>7811</v>
      </c>
      <c r="H13" s="77">
        <f t="shared" si="0"/>
        <v>234.32999999999998</v>
      </c>
      <c r="I13" s="77">
        <f t="shared" si="1"/>
        <v>781.1</v>
      </c>
      <c r="J13" s="78">
        <f t="shared" si="2"/>
        <v>8826.43</v>
      </c>
      <c r="K13" s="242">
        <f t="shared" si="3"/>
        <v>10591.716</v>
      </c>
    </row>
    <row r="14" spans="1:11" ht="31.2" thickBot="1" x14ac:dyDescent="0.3">
      <c r="A14" s="41">
        <v>6</v>
      </c>
      <c r="B14" s="57" t="s">
        <v>12</v>
      </c>
      <c r="C14" s="88">
        <v>5</v>
      </c>
      <c r="D14" s="89" t="s">
        <v>72</v>
      </c>
      <c r="E14" s="58" t="s">
        <v>18</v>
      </c>
      <c r="F14" s="59" t="s">
        <v>22</v>
      </c>
      <c r="G14" s="138">
        <v>10500</v>
      </c>
      <c r="H14" s="131">
        <f t="shared" si="0"/>
        <v>315</v>
      </c>
      <c r="I14" s="131">
        <f t="shared" si="1"/>
        <v>1050</v>
      </c>
      <c r="J14" s="145">
        <f t="shared" si="2"/>
        <v>11865</v>
      </c>
      <c r="K14" s="243">
        <f t="shared" si="3"/>
        <v>14238</v>
      </c>
    </row>
    <row r="15" spans="1:11" ht="15" thickBot="1" x14ac:dyDescent="0.3">
      <c r="A15" s="16"/>
      <c r="B15" s="16"/>
      <c r="C15" s="91"/>
      <c r="D15" s="91"/>
      <c r="E15" s="16"/>
      <c r="F15" s="103"/>
      <c r="G15" s="65"/>
      <c r="H15" s="65"/>
      <c r="I15" s="65"/>
      <c r="J15" s="95" t="s">
        <v>181</v>
      </c>
      <c r="K15" s="105">
        <v>0</v>
      </c>
    </row>
    <row r="16" spans="1:11" ht="14.4" x14ac:dyDescent="0.25">
      <c r="A16" s="13"/>
      <c r="B16" s="13"/>
      <c r="C16" s="92"/>
      <c r="D16" s="92"/>
      <c r="E16" s="24"/>
      <c r="F16" s="104"/>
      <c r="G16" s="21"/>
      <c r="H16" s="21"/>
      <c r="I16" s="21"/>
      <c r="J16" s="96" t="s">
        <v>182</v>
      </c>
      <c r="K16" s="106">
        <f>SUM(K9)</f>
        <v>49894.02</v>
      </c>
    </row>
    <row r="17" spans="1:11" ht="14.4" x14ac:dyDescent="0.25">
      <c r="A17" s="13"/>
      <c r="B17" s="13"/>
      <c r="C17" s="92"/>
      <c r="D17" s="92"/>
      <c r="E17" s="24"/>
      <c r="F17" s="104"/>
      <c r="G17" s="10"/>
      <c r="H17" s="14"/>
      <c r="I17" s="14"/>
      <c r="J17" s="97" t="s">
        <v>183</v>
      </c>
      <c r="K17" s="106">
        <f>SUM(K10:K12)</f>
        <v>33868.811999999998</v>
      </c>
    </row>
    <row r="18" spans="1:11" ht="21" thickBot="1" x14ac:dyDescent="0.3">
      <c r="A18" s="13"/>
      <c r="B18" s="13"/>
      <c r="C18" s="92"/>
      <c r="D18" s="92"/>
      <c r="E18" s="24"/>
      <c r="F18" s="104"/>
      <c r="G18" s="10"/>
      <c r="H18" s="14"/>
      <c r="I18" s="14"/>
      <c r="J18" s="97" t="s">
        <v>184</v>
      </c>
      <c r="K18" s="107">
        <f>SUM(K13:K14)</f>
        <v>24829.716</v>
      </c>
    </row>
    <row r="19" spans="1:11" ht="22.8" customHeight="1" thickBot="1" x14ac:dyDescent="0.3">
      <c r="A19" s="18"/>
      <c r="B19" s="17"/>
      <c r="C19" s="93"/>
      <c r="D19" s="93"/>
      <c r="E19" s="24"/>
      <c r="F19" s="104"/>
      <c r="G19" s="10"/>
      <c r="H19" s="14"/>
      <c r="I19" s="14"/>
      <c r="J19" s="98" t="s">
        <v>185</v>
      </c>
      <c r="K19" s="99">
        <f>SUM(K15:K18)</f>
        <v>108592.548</v>
      </c>
    </row>
    <row r="20" spans="1:11" s="15" customFormat="1" ht="15" customHeight="1" x14ac:dyDescent="0.25">
      <c r="A20" s="24"/>
      <c r="B20" s="24"/>
      <c r="C20" s="67"/>
      <c r="D20" s="67"/>
      <c r="E20" s="24"/>
      <c r="F20" s="104"/>
      <c r="G20" s="10"/>
      <c r="H20" s="14"/>
      <c r="I20" s="14"/>
      <c r="J20" s="65"/>
    </row>
    <row r="21" spans="1:11" s="15" customFormat="1" x14ac:dyDescent="0.25">
      <c r="A21" s="24"/>
      <c r="B21" s="24"/>
      <c r="C21" s="67"/>
      <c r="D21" s="67"/>
      <c r="E21" s="24"/>
      <c r="F21" s="104"/>
      <c r="G21" s="10"/>
      <c r="H21" s="14"/>
      <c r="I21" s="14"/>
      <c r="J21" s="21"/>
    </row>
    <row r="22" spans="1:11" s="15" customFormat="1" x14ac:dyDescent="0.25">
      <c r="A22" s="24"/>
      <c r="B22" s="24"/>
      <c r="C22" s="67"/>
      <c r="D22" s="67"/>
      <c r="E22" s="24"/>
      <c r="F22" s="104"/>
      <c r="G22" s="10"/>
      <c r="H22" s="14"/>
      <c r="I22" s="14"/>
      <c r="J22" s="14"/>
    </row>
    <row r="23" spans="1:11" s="15" customFormat="1" x14ac:dyDescent="0.25">
      <c r="A23" s="24"/>
      <c r="B23" s="24"/>
      <c r="C23" s="67"/>
      <c r="D23" s="67"/>
      <c r="E23" s="24"/>
      <c r="F23" s="104"/>
      <c r="G23" s="10"/>
      <c r="H23" s="14"/>
      <c r="I23" s="14"/>
      <c r="J23" s="14"/>
    </row>
    <row r="24" spans="1:11" s="15" customFormat="1" x14ac:dyDescent="0.25">
      <c r="A24" s="24"/>
      <c r="B24" s="24"/>
      <c r="C24" s="67"/>
      <c r="D24" s="67"/>
      <c r="E24" s="24"/>
      <c r="F24" s="104"/>
      <c r="G24" s="10"/>
      <c r="H24" s="14"/>
      <c r="I24" s="14"/>
      <c r="J24" s="14"/>
    </row>
    <row r="25" spans="1:11" s="15" customFormat="1" x14ac:dyDescent="0.25">
      <c r="A25" s="24"/>
      <c r="B25" s="24"/>
      <c r="C25" s="67"/>
      <c r="D25" s="67"/>
      <c r="E25" s="24"/>
      <c r="F25" s="104"/>
      <c r="G25" s="10"/>
      <c r="H25" s="14"/>
      <c r="I25" s="14"/>
      <c r="J25" s="14"/>
    </row>
    <row r="26" spans="1:11" s="15" customFormat="1" x14ac:dyDescent="0.25">
      <c r="A26" s="24"/>
      <c r="B26" s="24"/>
      <c r="C26" s="67"/>
      <c r="D26" s="67"/>
      <c r="E26" s="24"/>
      <c r="F26" s="100"/>
      <c r="G26" s="10"/>
      <c r="H26" s="14"/>
      <c r="I26" s="14"/>
      <c r="J26" s="14"/>
    </row>
    <row r="27" spans="1:11" s="15" customFormat="1" x14ac:dyDescent="0.25">
      <c r="A27" s="24"/>
      <c r="B27" s="24"/>
      <c r="C27" s="67"/>
      <c r="D27" s="67"/>
      <c r="E27" s="24"/>
      <c r="F27" s="100"/>
      <c r="G27" s="10"/>
      <c r="H27" s="14"/>
      <c r="I27" s="14"/>
      <c r="J27" s="14"/>
    </row>
    <row r="28" spans="1:11" s="15" customFormat="1" x14ac:dyDescent="0.25">
      <c r="A28" s="24"/>
      <c r="B28" s="24"/>
      <c r="C28" s="67"/>
      <c r="D28" s="67"/>
      <c r="E28" s="24"/>
      <c r="F28" s="100"/>
      <c r="G28" s="10"/>
      <c r="H28" s="14"/>
      <c r="I28" s="14"/>
      <c r="J28" s="14"/>
    </row>
    <row r="29" spans="1:11" s="15" customFormat="1" x14ac:dyDescent="0.25">
      <c r="A29" s="24"/>
      <c r="B29" s="24"/>
      <c r="C29" s="67"/>
      <c r="D29" s="67"/>
      <c r="E29" s="24"/>
      <c r="F29" s="100"/>
      <c r="G29" s="10"/>
      <c r="H29" s="14"/>
      <c r="I29" s="14"/>
      <c r="J29" s="14"/>
    </row>
    <row r="30" spans="1:11" s="15" customFormat="1" x14ac:dyDescent="0.25">
      <c r="A30" s="24"/>
      <c r="B30" s="24"/>
      <c r="C30" s="67"/>
      <c r="D30" s="67"/>
      <c r="E30" s="24"/>
      <c r="F30" s="100"/>
      <c r="G30" s="10"/>
      <c r="H30" s="14"/>
      <c r="I30" s="14"/>
      <c r="J30" s="14"/>
    </row>
    <row r="31" spans="1:11" s="15" customFormat="1" x14ac:dyDescent="0.25">
      <c r="A31" s="24"/>
      <c r="B31" s="24"/>
      <c r="C31" s="67"/>
      <c r="D31" s="67"/>
      <c r="E31" s="1"/>
      <c r="F31" s="100"/>
      <c r="G31" s="2"/>
      <c r="H31" s="1"/>
      <c r="I31" s="1"/>
      <c r="J31" s="14"/>
    </row>
    <row r="32" spans="1:11" s="15" customFormat="1" x14ac:dyDescent="0.25">
      <c r="A32" s="24"/>
      <c r="B32" s="24"/>
      <c r="C32" s="67"/>
      <c r="D32" s="67"/>
      <c r="E32" s="1"/>
      <c r="F32" s="100"/>
      <c r="G32" s="2"/>
      <c r="H32" s="1"/>
      <c r="I32" s="1"/>
      <c r="J32" s="14"/>
    </row>
    <row r="33" spans="1:10" s="15" customFormat="1" x14ac:dyDescent="0.25">
      <c r="A33" s="24"/>
      <c r="B33" s="24"/>
      <c r="C33" s="67"/>
      <c r="D33" s="67"/>
      <c r="E33" s="1"/>
      <c r="F33" s="100"/>
      <c r="G33" s="2"/>
      <c r="H33" s="1"/>
      <c r="I33" s="1"/>
      <c r="J33" s="14"/>
    </row>
    <row r="34" spans="1:10" s="15" customFormat="1" x14ac:dyDescent="0.25">
      <c r="A34" s="24"/>
      <c r="B34" s="24"/>
      <c r="C34" s="67"/>
      <c r="D34" s="67"/>
      <c r="E34" s="1"/>
      <c r="F34" s="100"/>
      <c r="G34" s="2"/>
      <c r="H34" s="1"/>
      <c r="I34" s="1"/>
      <c r="J34" s="14"/>
    </row>
    <row r="35" spans="1:10" s="15" customFormat="1" x14ac:dyDescent="0.25">
      <c r="A35" s="24"/>
      <c r="B35" s="24"/>
      <c r="C35" s="67"/>
      <c r="D35" s="67"/>
      <c r="E35" s="1"/>
      <c r="F35" s="100"/>
      <c r="G35" s="2"/>
      <c r="H35" s="1"/>
      <c r="I35" s="1"/>
      <c r="J35" s="14"/>
    </row>
  </sheetData>
  <mergeCells count="12">
    <mergeCell ref="K6:K7"/>
    <mergeCell ref="G5:K5"/>
    <mergeCell ref="J6:J7"/>
    <mergeCell ref="C8:D8"/>
    <mergeCell ref="C1:F2"/>
    <mergeCell ref="C3:F3"/>
    <mergeCell ref="G3:H3"/>
    <mergeCell ref="A5:A8"/>
    <mergeCell ref="B5:F7"/>
    <mergeCell ref="G6:G8"/>
    <mergeCell ref="H6:H7"/>
    <mergeCell ref="I6:I7"/>
  </mergeCells>
  <pageMargins left="0.25" right="0.25" top="0.75" bottom="0.75" header="0.3" footer="0.3"/>
  <pageSetup scale="7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D1CD3-BF81-401E-B875-F4AF3E08B6CB}">
  <sheetPr>
    <pageSetUpPr fitToPage="1"/>
  </sheetPr>
  <dimension ref="A1:L32"/>
  <sheetViews>
    <sheetView tabSelected="1" workbookViewId="0">
      <selection activeCell="F15" sqref="F15"/>
    </sheetView>
  </sheetViews>
  <sheetFormatPr defaultColWidth="9.109375" defaultRowHeight="13.8" x14ac:dyDescent="0.25"/>
  <cols>
    <col min="1" max="1" width="6.6640625" style="1" customWidth="1"/>
    <col min="2" max="2" width="9.21875" style="1" customWidth="1"/>
    <col min="3" max="3" width="2.6640625" style="2" customWidth="1"/>
    <col min="4" max="4" width="9.44140625" style="2" customWidth="1"/>
    <col min="5" max="5" width="20.6640625" style="1" customWidth="1"/>
    <col min="6" max="6" width="44.5546875" style="100" customWidth="1"/>
    <col min="7" max="7" width="8.6640625" style="2" customWidth="1"/>
    <col min="8" max="8" width="7.6640625" style="1" customWidth="1"/>
    <col min="9" max="9" width="10.6640625" style="1" customWidth="1"/>
    <col min="10" max="10" width="17.5546875" style="1" customWidth="1"/>
    <col min="11" max="11" width="12.33203125" style="3" customWidth="1"/>
    <col min="12" max="16384" width="9.109375" style="3"/>
  </cols>
  <sheetData>
    <row r="1" spans="1:12" ht="14.25" customHeight="1" x14ac:dyDescent="0.25">
      <c r="C1" s="385" t="s">
        <v>0</v>
      </c>
      <c r="D1" s="385"/>
      <c r="E1" s="385"/>
      <c r="F1" s="385"/>
    </row>
    <row r="2" spans="1:12" x14ac:dyDescent="0.25">
      <c r="B2" s="68"/>
      <c r="C2" s="385"/>
      <c r="D2" s="385"/>
      <c r="E2" s="385"/>
      <c r="F2" s="385"/>
      <c r="G2" s="4"/>
      <c r="H2" s="68"/>
      <c r="I2" s="68"/>
    </row>
    <row r="3" spans="1:12" x14ac:dyDescent="0.25">
      <c r="C3" s="385" t="s">
        <v>15</v>
      </c>
      <c r="D3" s="385"/>
      <c r="E3" s="385"/>
      <c r="F3" s="385"/>
      <c r="G3" s="417"/>
      <c r="H3" s="417"/>
      <c r="I3" s="8"/>
      <c r="J3" s="5"/>
    </row>
    <row r="4" spans="1:12" ht="14.4" thickBot="1" x14ac:dyDescent="0.3">
      <c r="A4" s="69"/>
      <c r="F4" s="101"/>
      <c r="G4" s="7"/>
      <c r="H4" s="6"/>
      <c r="I4" s="6"/>
      <c r="J4" s="9"/>
    </row>
    <row r="5" spans="1:12" ht="15" customHeight="1" thickBot="1" x14ac:dyDescent="0.3">
      <c r="A5" s="386" t="s">
        <v>19</v>
      </c>
      <c r="B5" s="401" t="s">
        <v>28</v>
      </c>
      <c r="C5" s="401"/>
      <c r="D5" s="401"/>
      <c r="E5" s="402"/>
      <c r="F5" s="402"/>
      <c r="G5" s="382" t="s">
        <v>29</v>
      </c>
      <c r="H5" s="383"/>
      <c r="I5" s="383"/>
      <c r="J5" s="383"/>
      <c r="K5" s="384"/>
    </row>
    <row r="6" spans="1:12" ht="15" customHeight="1" x14ac:dyDescent="0.25">
      <c r="A6" s="387"/>
      <c r="B6" s="403"/>
      <c r="C6" s="403"/>
      <c r="D6" s="403"/>
      <c r="E6" s="404"/>
      <c r="F6" s="404"/>
      <c r="G6" s="406" t="s">
        <v>186</v>
      </c>
      <c r="H6" s="408" t="s">
        <v>7</v>
      </c>
      <c r="I6" s="408" t="s">
        <v>8</v>
      </c>
      <c r="J6" s="418" t="s">
        <v>5</v>
      </c>
      <c r="K6" s="409" t="s">
        <v>180</v>
      </c>
    </row>
    <row r="7" spans="1:12" ht="15" customHeight="1" x14ac:dyDescent="0.25">
      <c r="A7" s="387"/>
      <c r="B7" s="404"/>
      <c r="C7" s="404"/>
      <c r="D7" s="404"/>
      <c r="E7" s="404"/>
      <c r="F7" s="404"/>
      <c r="G7" s="406"/>
      <c r="H7" s="408"/>
      <c r="I7" s="408"/>
      <c r="J7" s="418"/>
      <c r="K7" s="410"/>
    </row>
    <row r="8" spans="1:12" ht="15.75" customHeight="1" thickBot="1" x14ac:dyDescent="0.3">
      <c r="A8" s="400"/>
      <c r="B8" s="12" t="s">
        <v>1</v>
      </c>
      <c r="C8" s="415" t="s">
        <v>2</v>
      </c>
      <c r="D8" s="416"/>
      <c r="E8" s="66" t="s">
        <v>3</v>
      </c>
      <c r="F8" s="102" t="s">
        <v>4</v>
      </c>
      <c r="G8" s="406"/>
      <c r="H8" s="94">
        <v>0.03</v>
      </c>
      <c r="I8" s="94">
        <v>0.1</v>
      </c>
      <c r="J8" s="209" t="s">
        <v>6</v>
      </c>
      <c r="K8" s="211" t="s">
        <v>179</v>
      </c>
    </row>
    <row r="9" spans="1:12" ht="30.6" x14ac:dyDescent="0.25">
      <c r="A9" s="23">
        <v>1</v>
      </c>
      <c r="B9" s="26" t="s">
        <v>26</v>
      </c>
      <c r="C9" s="27">
        <v>1</v>
      </c>
      <c r="D9" s="28" t="s">
        <v>13</v>
      </c>
      <c r="E9" s="11" t="s">
        <v>23</v>
      </c>
      <c r="F9" s="11" t="s">
        <v>241</v>
      </c>
      <c r="G9" s="110">
        <v>10155</v>
      </c>
      <c r="H9" s="111">
        <f>$H$8*G9</f>
        <v>304.64999999999998</v>
      </c>
      <c r="I9" s="111">
        <f>$I$8*G9</f>
        <v>1015.5</v>
      </c>
      <c r="J9" s="135">
        <f>SUM(G9:I9)</f>
        <v>11475.15</v>
      </c>
      <c r="K9" s="241">
        <f>SUM(J9*20%)+J9</f>
        <v>13770.18</v>
      </c>
    </row>
    <row r="10" spans="1:12" ht="20.399999999999999" x14ac:dyDescent="0.25">
      <c r="A10" s="436">
        <v>2</v>
      </c>
      <c r="B10" s="437" t="s">
        <v>12</v>
      </c>
      <c r="C10" s="438">
        <v>1</v>
      </c>
      <c r="D10" s="439" t="s">
        <v>13</v>
      </c>
      <c r="E10" s="439" t="s">
        <v>16</v>
      </c>
      <c r="F10" s="439" t="s">
        <v>20</v>
      </c>
      <c r="G10" s="440">
        <v>5350</v>
      </c>
      <c r="H10" s="441">
        <f>$H$8*G10</f>
        <v>160.5</v>
      </c>
      <c r="I10" s="441">
        <f>$I$8*G10</f>
        <v>535</v>
      </c>
      <c r="J10" s="442">
        <f t="shared" ref="J10:J11" si="0">SUM(G10:I10)</f>
        <v>6045.5</v>
      </c>
      <c r="K10" s="443">
        <v>0</v>
      </c>
      <c r="L10" s="116" t="s">
        <v>240</v>
      </c>
    </row>
    <row r="11" spans="1:12" ht="21" thickBot="1" x14ac:dyDescent="0.3">
      <c r="A11" s="436">
        <v>3</v>
      </c>
      <c r="B11" s="444" t="s">
        <v>12</v>
      </c>
      <c r="C11" s="438">
        <v>5</v>
      </c>
      <c r="D11" s="439" t="s">
        <v>14</v>
      </c>
      <c r="E11" s="439" t="s">
        <v>18</v>
      </c>
      <c r="F11" s="439" t="s">
        <v>22</v>
      </c>
      <c r="G11" s="445">
        <v>7500</v>
      </c>
      <c r="H11" s="446">
        <f>$H$8*G11</f>
        <v>225</v>
      </c>
      <c r="I11" s="446">
        <f>$I$8*G11</f>
        <v>750</v>
      </c>
      <c r="J11" s="447">
        <f t="shared" si="0"/>
        <v>8475</v>
      </c>
      <c r="K11" s="448">
        <v>0</v>
      </c>
      <c r="L11" s="449" t="s">
        <v>240</v>
      </c>
    </row>
    <row r="12" spans="1:12" ht="15" thickBot="1" x14ac:dyDescent="0.3">
      <c r="A12" s="16"/>
      <c r="B12" s="16"/>
      <c r="C12" s="91"/>
      <c r="D12" s="91"/>
      <c r="E12" s="16"/>
      <c r="F12" s="103"/>
      <c r="G12" s="65"/>
      <c r="H12" s="65"/>
      <c r="I12" s="65"/>
      <c r="J12" s="95" t="s">
        <v>181</v>
      </c>
      <c r="K12" s="105">
        <v>0</v>
      </c>
    </row>
    <row r="13" spans="1:12" ht="14.4" x14ac:dyDescent="0.25">
      <c r="A13" s="13"/>
      <c r="B13" s="13"/>
      <c r="C13" s="92"/>
      <c r="D13" s="92"/>
      <c r="E13" s="67"/>
      <c r="F13" s="104"/>
      <c r="G13" s="21"/>
      <c r="H13" s="21"/>
      <c r="I13" s="21"/>
      <c r="J13" s="96" t="s">
        <v>182</v>
      </c>
      <c r="K13" s="106">
        <f>SUM(K9:K10)</f>
        <v>13770.18</v>
      </c>
    </row>
    <row r="14" spans="1:12" ht="14.4" x14ac:dyDescent="0.25">
      <c r="A14" s="13"/>
      <c r="B14" s="13"/>
      <c r="C14" s="92"/>
      <c r="D14" s="92"/>
      <c r="E14" s="67"/>
      <c r="F14" s="104"/>
      <c r="G14" s="10"/>
      <c r="H14" s="14"/>
      <c r="I14" s="14"/>
      <c r="J14" s="97" t="s">
        <v>183</v>
      </c>
      <c r="K14" s="106">
        <v>0</v>
      </c>
    </row>
    <row r="15" spans="1:12" ht="15" thickBot="1" x14ac:dyDescent="0.3">
      <c r="A15" s="13"/>
      <c r="B15" s="13"/>
      <c r="C15" s="92"/>
      <c r="D15" s="92"/>
      <c r="E15" s="67"/>
      <c r="F15" s="104"/>
      <c r="G15" s="10"/>
      <c r="H15" s="14"/>
      <c r="I15" s="14"/>
      <c r="J15" s="97" t="s">
        <v>184</v>
      </c>
      <c r="K15" s="107">
        <f>K11</f>
        <v>0</v>
      </c>
    </row>
    <row r="16" spans="1:12" ht="22.8" customHeight="1" thickBot="1" x14ac:dyDescent="0.3">
      <c r="A16" s="18"/>
      <c r="B16" s="17"/>
      <c r="C16" s="93"/>
      <c r="D16" s="93"/>
      <c r="E16" s="67"/>
      <c r="F16" s="104"/>
      <c r="G16" s="10"/>
      <c r="H16" s="14"/>
      <c r="I16" s="14"/>
      <c r="J16" s="98" t="s">
        <v>185</v>
      </c>
      <c r="K16" s="99">
        <f>SUM(K12:K15)</f>
        <v>13770.18</v>
      </c>
    </row>
    <row r="17" spans="1:10" s="15" customFormat="1" ht="15" customHeight="1" x14ac:dyDescent="0.25">
      <c r="A17" s="67"/>
      <c r="B17" s="67"/>
      <c r="C17" s="67"/>
      <c r="D17" s="67"/>
      <c r="E17" s="67"/>
      <c r="F17" s="104"/>
      <c r="G17" s="10"/>
      <c r="H17" s="14"/>
      <c r="I17" s="14"/>
      <c r="J17" s="65"/>
    </row>
    <row r="18" spans="1:10" s="15" customFormat="1" x14ac:dyDescent="0.25">
      <c r="A18" s="67"/>
      <c r="B18" s="67"/>
      <c r="C18" s="67"/>
      <c r="D18" s="67"/>
      <c r="E18" s="67"/>
      <c r="F18" s="104"/>
      <c r="G18" s="10"/>
      <c r="H18" s="14"/>
      <c r="I18" s="14"/>
      <c r="J18" s="21"/>
    </row>
    <row r="19" spans="1:10" s="15" customFormat="1" x14ac:dyDescent="0.25">
      <c r="A19" s="67"/>
      <c r="B19" s="67"/>
      <c r="C19" s="67"/>
      <c r="D19" s="67"/>
      <c r="E19" s="67"/>
      <c r="F19" s="104"/>
      <c r="G19" s="10"/>
      <c r="H19" s="14"/>
      <c r="I19" s="14"/>
      <c r="J19" s="14"/>
    </row>
    <row r="20" spans="1:10" s="15" customFormat="1" x14ac:dyDescent="0.25">
      <c r="A20" s="67"/>
      <c r="B20" s="67"/>
      <c r="C20" s="67"/>
      <c r="D20" s="67"/>
      <c r="E20" s="67"/>
      <c r="F20" s="104"/>
      <c r="G20" s="10"/>
      <c r="H20" s="14"/>
      <c r="I20" s="14"/>
      <c r="J20" s="14"/>
    </row>
    <row r="21" spans="1:10" s="15" customFormat="1" x14ac:dyDescent="0.25">
      <c r="A21" s="67"/>
      <c r="B21" s="67"/>
      <c r="C21" s="67"/>
      <c r="D21" s="67"/>
      <c r="E21" s="67"/>
      <c r="F21" s="104"/>
      <c r="G21" s="10"/>
      <c r="H21" s="14"/>
      <c r="I21" s="14"/>
      <c r="J21" s="14"/>
    </row>
    <row r="22" spans="1:10" s="15" customFormat="1" x14ac:dyDescent="0.25">
      <c r="A22" s="67"/>
      <c r="B22" s="67"/>
      <c r="C22" s="67"/>
      <c r="D22" s="67"/>
      <c r="E22" s="67"/>
      <c r="F22" s="104"/>
      <c r="G22" s="10"/>
      <c r="H22" s="14"/>
      <c r="I22" s="14"/>
      <c r="J22" s="14"/>
    </row>
    <row r="23" spans="1:10" s="15" customFormat="1" x14ac:dyDescent="0.25">
      <c r="A23" s="67"/>
      <c r="B23" s="67"/>
      <c r="C23" s="67"/>
      <c r="D23" s="67"/>
      <c r="E23" s="67"/>
      <c r="F23" s="100"/>
      <c r="G23" s="10"/>
      <c r="H23" s="14"/>
      <c r="I23" s="14"/>
      <c r="J23" s="14"/>
    </row>
    <row r="24" spans="1:10" s="15" customFormat="1" x14ac:dyDescent="0.25">
      <c r="A24" s="67"/>
      <c r="B24" s="67"/>
      <c r="C24" s="67"/>
      <c r="D24" s="67"/>
      <c r="E24" s="67"/>
      <c r="F24" s="100"/>
      <c r="G24" s="10"/>
      <c r="H24" s="14"/>
      <c r="I24" s="14"/>
      <c r="J24" s="14"/>
    </row>
    <row r="25" spans="1:10" s="15" customFormat="1" x14ac:dyDescent="0.25">
      <c r="A25" s="67"/>
      <c r="B25" s="67"/>
      <c r="C25" s="67"/>
      <c r="D25" s="67"/>
      <c r="E25" s="67"/>
      <c r="F25" s="100"/>
      <c r="G25" s="10"/>
      <c r="H25" s="14"/>
      <c r="I25" s="14"/>
      <c r="J25" s="14"/>
    </row>
    <row r="26" spans="1:10" s="15" customFormat="1" x14ac:dyDescent="0.25">
      <c r="A26" s="67"/>
      <c r="B26" s="67"/>
      <c r="C26" s="67"/>
      <c r="D26" s="67"/>
      <c r="E26" s="67"/>
      <c r="F26" s="100"/>
      <c r="G26" s="10"/>
      <c r="H26" s="14"/>
      <c r="I26" s="14"/>
      <c r="J26" s="14"/>
    </row>
    <row r="27" spans="1:10" s="15" customFormat="1" x14ac:dyDescent="0.25">
      <c r="A27" s="67"/>
      <c r="B27" s="67"/>
      <c r="C27" s="67"/>
      <c r="D27" s="67"/>
      <c r="E27" s="67"/>
      <c r="F27" s="100"/>
      <c r="G27" s="10"/>
      <c r="H27" s="14"/>
      <c r="I27" s="14"/>
      <c r="J27" s="14"/>
    </row>
    <row r="28" spans="1:10" s="15" customFormat="1" x14ac:dyDescent="0.25">
      <c r="A28" s="67"/>
      <c r="B28" s="67"/>
      <c r="C28" s="67"/>
      <c r="D28" s="67"/>
      <c r="E28" s="1"/>
      <c r="F28" s="100"/>
      <c r="G28" s="2"/>
      <c r="H28" s="1"/>
      <c r="I28" s="1"/>
      <c r="J28" s="14"/>
    </row>
    <row r="29" spans="1:10" s="15" customFormat="1" x14ac:dyDescent="0.25">
      <c r="A29" s="67"/>
      <c r="B29" s="67"/>
      <c r="C29" s="67"/>
      <c r="D29" s="67"/>
      <c r="E29" s="1"/>
      <c r="F29" s="100"/>
      <c r="G29" s="2"/>
      <c r="H29" s="1"/>
      <c r="I29" s="1"/>
      <c r="J29" s="14"/>
    </row>
    <row r="30" spans="1:10" s="15" customFormat="1" x14ac:dyDescent="0.25">
      <c r="A30" s="67"/>
      <c r="B30" s="67"/>
      <c r="C30" s="67"/>
      <c r="D30" s="67"/>
      <c r="E30" s="1"/>
      <c r="F30" s="100"/>
      <c r="G30" s="2"/>
      <c r="H30" s="1"/>
      <c r="I30" s="1"/>
      <c r="J30" s="14"/>
    </row>
    <row r="31" spans="1:10" s="15" customFormat="1" x14ac:dyDescent="0.25">
      <c r="A31" s="67"/>
      <c r="B31" s="67"/>
      <c r="C31" s="67"/>
      <c r="D31" s="67"/>
      <c r="E31" s="1"/>
      <c r="F31" s="100"/>
      <c r="G31" s="2"/>
      <c r="H31" s="1"/>
      <c r="I31" s="1"/>
      <c r="J31" s="14"/>
    </row>
    <row r="32" spans="1:10" s="15" customFormat="1" x14ac:dyDescent="0.25">
      <c r="A32" s="67"/>
      <c r="B32" s="67"/>
      <c r="C32" s="67"/>
      <c r="D32" s="67"/>
      <c r="E32" s="1"/>
      <c r="F32" s="100"/>
      <c r="G32" s="2"/>
      <c r="H32" s="1"/>
      <c r="I32" s="1"/>
      <c r="J32" s="14"/>
    </row>
  </sheetData>
  <mergeCells count="12">
    <mergeCell ref="C1:F2"/>
    <mergeCell ref="C3:F3"/>
    <mergeCell ref="G3:H3"/>
    <mergeCell ref="A5:A8"/>
    <mergeCell ref="B5:F7"/>
    <mergeCell ref="G5:K5"/>
    <mergeCell ref="G6:G8"/>
    <mergeCell ref="H6:H7"/>
    <mergeCell ref="I6:I7"/>
    <mergeCell ref="J6:J7"/>
    <mergeCell ref="K6:K7"/>
    <mergeCell ref="C8:D8"/>
  </mergeCells>
  <pageMargins left="0.25" right="0.25" top="0.75" bottom="0.75" header="0.3" footer="0.3"/>
  <pageSetup scale="8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E75CE-C926-48AB-8EC6-4E135280B570}">
  <sheetPr>
    <pageSetUpPr fitToPage="1"/>
  </sheetPr>
  <dimension ref="A1:L31"/>
  <sheetViews>
    <sheetView workbookViewId="0">
      <selection activeCell="F16" sqref="F16"/>
    </sheetView>
  </sheetViews>
  <sheetFormatPr defaultColWidth="9.109375" defaultRowHeight="13.8" x14ac:dyDescent="0.25"/>
  <cols>
    <col min="1" max="1" width="6.6640625" style="1" customWidth="1"/>
    <col min="2" max="2" width="11.44140625" style="1" customWidth="1"/>
    <col min="3" max="3" width="2.6640625" style="2" customWidth="1"/>
    <col min="4" max="4" width="9.44140625" style="2" customWidth="1"/>
    <col min="5" max="5" width="20.6640625" style="1" customWidth="1"/>
    <col min="6" max="6" width="20.6640625" style="100" customWidth="1"/>
    <col min="7" max="7" width="6.77734375" style="2" bestFit="1" customWidth="1"/>
    <col min="8" max="8" width="7.6640625" style="1" customWidth="1"/>
    <col min="9" max="9" width="10.6640625" style="1" customWidth="1"/>
    <col min="10" max="10" width="16" style="1" bestFit="1" customWidth="1"/>
    <col min="11" max="11" width="12.33203125" style="3" customWidth="1"/>
    <col min="12" max="16384" width="9.109375" style="3"/>
  </cols>
  <sheetData>
    <row r="1" spans="1:12" ht="14.25" customHeight="1" x14ac:dyDescent="0.25">
      <c r="C1" s="385" t="s">
        <v>0</v>
      </c>
      <c r="D1" s="385"/>
      <c r="E1" s="385"/>
      <c r="F1" s="385"/>
    </row>
    <row r="2" spans="1:12" x14ac:dyDescent="0.25">
      <c r="B2" s="68"/>
      <c r="C2" s="385"/>
      <c r="D2" s="385"/>
      <c r="E2" s="385"/>
      <c r="F2" s="385"/>
      <c r="G2" s="4"/>
      <c r="H2" s="68"/>
      <c r="I2" s="68"/>
    </row>
    <row r="3" spans="1:12" x14ac:dyDescent="0.25">
      <c r="C3" s="385" t="s">
        <v>67</v>
      </c>
      <c r="D3" s="385"/>
      <c r="E3" s="385"/>
      <c r="F3" s="385"/>
      <c r="G3" s="417"/>
      <c r="H3" s="417"/>
      <c r="I3" s="8"/>
      <c r="J3" s="5"/>
    </row>
    <row r="4" spans="1:12" ht="14.4" thickBot="1" x14ac:dyDescent="0.3">
      <c r="A4" s="69"/>
      <c r="F4" s="101"/>
      <c r="G4" s="7"/>
      <c r="H4" s="6"/>
      <c r="I4" s="6"/>
      <c r="J4" s="9"/>
    </row>
    <row r="5" spans="1:12" ht="15" customHeight="1" thickBot="1" x14ac:dyDescent="0.3">
      <c r="A5" s="386" t="s">
        <v>19</v>
      </c>
      <c r="B5" s="401" t="s">
        <v>28</v>
      </c>
      <c r="C5" s="401"/>
      <c r="D5" s="401"/>
      <c r="E5" s="402"/>
      <c r="F5" s="402"/>
      <c r="G5" s="382" t="s">
        <v>29</v>
      </c>
      <c r="H5" s="383"/>
      <c r="I5" s="383"/>
      <c r="J5" s="383"/>
      <c r="K5" s="384"/>
    </row>
    <row r="6" spans="1:12" ht="15" customHeight="1" x14ac:dyDescent="0.25">
      <c r="A6" s="387"/>
      <c r="B6" s="403"/>
      <c r="C6" s="403"/>
      <c r="D6" s="403"/>
      <c r="E6" s="404"/>
      <c r="F6" s="404"/>
      <c r="G6" s="406" t="s">
        <v>186</v>
      </c>
      <c r="H6" s="408" t="s">
        <v>7</v>
      </c>
      <c r="I6" s="408" t="s">
        <v>8</v>
      </c>
      <c r="J6" s="418" t="s">
        <v>5</v>
      </c>
      <c r="K6" s="409" t="s">
        <v>180</v>
      </c>
    </row>
    <row r="7" spans="1:12" ht="15" customHeight="1" x14ac:dyDescent="0.25">
      <c r="A7" s="387"/>
      <c r="B7" s="404"/>
      <c r="C7" s="404"/>
      <c r="D7" s="404"/>
      <c r="E7" s="404"/>
      <c r="F7" s="404"/>
      <c r="G7" s="406"/>
      <c r="H7" s="408"/>
      <c r="I7" s="408"/>
      <c r="J7" s="418"/>
      <c r="K7" s="410"/>
    </row>
    <row r="8" spans="1:12" ht="15.75" customHeight="1" thickBot="1" x14ac:dyDescent="0.3">
      <c r="A8" s="400"/>
      <c r="B8" s="12" t="s">
        <v>1</v>
      </c>
      <c r="C8" s="415" t="s">
        <v>2</v>
      </c>
      <c r="D8" s="416"/>
      <c r="E8" s="66" t="s">
        <v>3</v>
      </c>
      <c r="F8" s="102" t="s">
        <v>4</v>
      </c>
      <c r="G8" s="406"/>
      <c r="H8" s="94">
        <v>0.03</v>
      </c>
      <c r="I8" s="94">
        <v>0.1</v>
      </c>
      <c r="J8" s="209" t="s">
        <v>6</v>
      </c>
      <c r="K8" s="211" t="s">
        <v>179</v>
      </c>
    </row>
    <row r="9" spans="1:12" ht="40.799999999999997" x14ac:dyDescent="0.25">
      <c r="A9" s="450">
        <v>1</v>
      </c>
      <c r="B9" s="451" t="s">
        <v>10</v>
      </c>
      <c r="C9" s="452">
        <v>1</v>
      </c>
      <c r="D9" s="453" t="s">
        <v>13</v>
      </c>
      <c r="E9" s="453" t="s">
        <v>68</v>
      </c>
      <c r="F9" s="453" t="s">
        <v>69</v>
      </c>
      <c r="G9" s="454">
        <v>174</v>
      </c>
      <c r="H9" s="455">
        <f>$H$8*G9</f>
        <v>5.22</v>
      </c>
      <c r="I9" s="455">
        <f>$I$8*G9</f>
        <v>17.400000000000002</v>
      </c>
      <c r="J9" s="456">
        <f>SUM(G9:I9)</f>
        <v>196.62</v>
      </c>
      <c r="K9" s="457">
        <v>0</v>
      </c>
      <c r="L9" s="116" t="s">
        <v>240</v>
      </c>
    </row>
    <row r="10" spans="1:12" ht="41.4" thickBot="1" x14ac:dyDescent="0.3">
      <c r="A10" s="436">
        <v>2</v>
      </c>
      <c r="B10" s="458" t="s">
        <v>10</v>
      </c>
      <c r="C10" s="459">
        <v>1</v>
      </c>
      <c r="D10" s="460" t="s">
        <v>13</v>
      </c>
      <c r="E10" s="460" t="s">
        <v>70</v>
      </c>
      <c r="F10" s="460" t="s">
        <v>71</v>
      </c>
      <c r="G10" s="445">
        <v>174</v>
      </c>
      <c r="H10" s="446">
        <f>$H$8*G10</f>
        <v>5.22</v>
      </c>
      <c r="I10" s="446">
        <f>$I$8*G10</f>
        <v>17.400000000000002</v>
      </c>
      <c r="J10" s="447">
        <f t="shared" ref="J10" si="0">SUM(G10:I10)</f>
        <v>196.62</v>
      </c>
      <c r="K10" s="448">
        <v>0</v>
      </c>
      <c r="L10" s="116" t="s">
        <v>240</v>
      </c>
    </row>
    <row r="11" spans="1:12" ht="15" thickBot="1" x14ac:dyDescent="0.3">
      <c r="A11" s="16"/>
      <c r="B11" s="16"/>
      <c r="C11" s="91"/>
      <c r="D11" s="91"/>
      <c r="E11" s="16"/>
      <c r="F11" s="103"/>
      <c r="G11" s="65"/>
      <c r="H11" s="65"/>
      <c r="I11" s="65"/>
      <c r="J11" s="95" t="s">
        <v>181</v>
      </c>
      <c r="K11" s="105">
        <v>0</v>
      </c>
    </row>
    <row r="12" spans="1:12" ht="14.4" x14ac:dyDescent="0.25">
      <c r="A12" s="13"/>
      <c r="B12" s="13"/>
      <c r="C12" s="92"/>
      <c r="D12" s="92"/>
      <c r="E12" s="67"/>
      <c r="F12" s="104"/>
      <c r="G12" s="21"/>
      <c r="H12" s="21"/>
      <c r="I12" s="21"/>
      <c r="J12" s="96" t="s">
        <v>182</v>
      </c>
      <c r="K12" s="106">
        <f>SUM(K9:K10)</f>
        <v>0</v>
      </c>
    </row>
    <row r="13" spans="1:12" ht="14.4" x14ac:dyDescent="0.25">
      <c r="A13" s="13"/>
      <c r="B13" s="13"/>
      <c r="C13" s="92"/>
      <c r="D13" s="92"/>
      <c r="E13" s="67"/>
      <c r="F13" s="104"/>
      <c r="G13" s="10"/>
      <c r="H13" s="14"/>
      <c r="I13" s="14"/>
      <c r="J13" s="97" t="s">
        <v>183</v>
      </c>
      <c r="K13" s="106">
        <v>0</v>
      </c>
    </row>
    <row r="14" spans="1:12" ht="15" thickBot="1" x14ac:dyDescent="0.3">
      <c r="A14" s="13"/>
      <c r="B14" s="13"/>
      <c r="C14" s="92"/>
      <c r="D14" s="92"/>
      <c r="E14" s="67"/>
      <c r="F14" s="104"/>
      <c r="G14" s="10"/>
      <c r="H14" s="14"/>
      <c r="I14" s="14"/>
      <c r="J14" s="97" t="s">
        <v>184</v>
      </c>
      <c r="K14" s="107">
        <v>0</v>
      </c>
    </row>
    <row r="15" spans="1:12" ht="22.8" customHeight="1" thickBot="1" x14ac:dyDescent="0.3">
      <c r="A15" s="18"/>
      <c r="B15" s="17"/>
      <c r="C15" s="93"/>
      <c r="D15" s="93"/>
      <c r="E15" s="67"/>
      <c r="F15" s="104"/>
      <c r="G15" s="10"/>
      <c r="H15" s="14"/>
      <c r="I15" s="14"/>
      <c r="J15" s="98" t="s">
        <v>185</v>
      </c>
      <c r="K15" s="99">
        <f>SUM(K11:K14)</f>
        <v>0</v>
      </c>
    </row>
    <row r="16" spans="1:12" s="15" customFormat="1" ht="15" customHeight="1" x14ac:dyDescent="0.25">
      <c r="A16" s="67"/>
      <c r="B16" s="67"/>
      <c r="C16" s="67"/>
      <c r="D16" s="67"/>
      <c r="E16" s="67"/>
      <c r="F16" s="104"/>
      <c r="G16" s="10"/>
      <c r="H16" s="14"/>
      <c r="I16" s="14"/>
      <c r="J16" s="65"/>
    </row>
    <row r="17" spans="1:10" s="15" customFormat="1" x14ac:dyDescent="0.25">
      <c r="A17" s="67"/>
      <c r="B17" s="67"/>
      <c r="C17" s="67"/>
      <c r="D17" s="67"/>
      <c r="E17" s="67"/>
      <c r="F17" s="104"/>
      <c r="G17" s="10"/>
      <c r="H17" s="14"/>
      <c r="I17" s="14"/>
      <c r="J17" s="21"/>
    </row>
    <row r="18" spans="1:10" s="15" customFormat="1" x14ac:dyDescent="0.25">
      <c r="A18" s="67"/>
      <c r="B18" s="67"/>
      <c r="C18" s="67"/>
      <c r="D18" s="67"/>
      <c r="E18" s="67"/>
      <c r="F18" s="104"/>
      <c r="G18" s="10"/>
      <c r="H18" s="14"/>
      <c r="I18" s="14"/>
      <c r="J18" s="14"/>
    </row>
    <row r="19" spans="1:10" s="15" customFormat="1" x14ac:dyDescent="0.25">
      <c r="A19" s="67"/>
      <c r="B19" s="67"/>
      <c r="C19" s="67"/>
      <c r="D19" s="67"/>
      <c r="E19" s="67"/>
      <c r="F19" s="104"/>
      <c r="G19" s="10"/>
      <c r="H19" s="14"/>
      <c r="I19" s="14"/>
      <c r="J19" s="14"/>
    </row>
    <row r="20" spans="1:10" s="15" customFormat="1" x14ac:dyDescent="0.25">
      <c r="A20" s="67"/>
      <c r="B20" s="67"/>
      <c r="C20" s="67"/>
      <c r="D20" s="67"/>
      <c r="E20" s="67"/>
      <c r="F20" s="104"/>
      <c r="G20" s="10"/>
      <c r="H20" s="14"/>
      <c r="I20" s="14"/>
      <c r="J20" s="14"/>
    </row>
    <row r="21" spans="1:10" s="15" customFormat="1" x14ac:dyDescent="0.25">
      <c r="A21" s="67"/>
      <c r="B21" s="67"/>
      <c r="C21" s="67"/>
      <c r="D21" s="67"/>
      <c r="E21" s="67"/>
      <c r="F21" s="104"/>
      <c r="G21" s="10"/>
      <c r="H21" s="14"/>
      <c r="I21" s="14"/>
      <c r="J21" s="14"/>
    </row>
    <row r="22" spans="1:10" s="15" customFormat="1" x14ac:dyDescent="0.25">
      <c r="A22" s="67"/>
      <c r="B22" s="67"/>
      <c r="C22" s="67"/>
      <c r="D22" s="67"/>
      <c r="E22" s="67"/>
      <c r="F22" s="100"/>
      <c r="G22" s="10"/>
      <c r="H22" s="14"/>
      <c r="I22" s="14"/>
      <c r="J22" s="14"/>
    </row>
    <row r="23" spans="1:10" s="15" customFormat="1" x14ac:dyDescent="0.25">
      <c r="A23" s="67"/>
      <c r="B23" s="67"/>
      <c r="C23" s="67"/>
      <c r="D23" s="67"/>
      <c r="E23" s="67"/>
      <c r="F23" s="100"/>
      <c r="G23" s="10"/>
      <c r="H23" s="14"/>
      <c r="I23" s="14"/>
      <c r="J23" s="14"/>
    </row>
    <row r="24" spans="1:10" s="15" customFormat="1" x14ac:dyDescent="0.25">
      <c r="A24" s="67"/>
      <c r="B24" s="67"/>
      <c r="C24" s="67"/>
      <c r="D24" s="67"/>
      <c r="E24" s="67"/>
      <c r="F24" s="100"/>
      <c r="G24" s="10"/>
      <c r="H24" s="14"/>
      <c r="I24" s="14"/>
      <c r="J24" s="14"/>
    </row>
    <row r="25" spans="1:10" s="15" customFormat="1" x14ac:dyDescent="0.25">
      <c r="A25" s="67"/>
      <c r="B25" s="67"/>
      <c r="C25" s="67"/>
      <c r="D25" s="67"/>
      <c r="E25" s="67"/>
      <c r="F25" s="100"/>
      <c r="G25" s="10"/>
      <c r="H25" s="14"/>
      <c r="I25" s="14"/>
      <c r="J25" s="14"/>
    </row>
    <row r="26" spans="1:10" s="15" customFormat="1" x14ac:dyDescent="0.25">
      <c r="A26" s="67"/>
      <c r="B26" s="67"/>
      <c r="C26" s="67"/>
      <c r="D26" s="67"/>
      <c r="E26" s="67"/>
      <c r="F26" s="100"/>
      <c r="G26" s="10"/>
      <c r="H26" s="14"/>
      <c r="I26" s="14"/>
      <c r="J26" s="14"/>
    </row>
    <row r="27" spans="1:10" s="15" customFormat="1" x14ac:dyDescent="0.25">
      <c r="A27" s="67"/>
      <c r="B27" s="67"/>
      <c r="C27" s="67"/>
      <c r="D27" s="67"/>
      <c r="E27" s="1"/>
      <c r="F27" s="100"/>
      <c r="G27" s="2"/>
      <c r="H27" s="1"/>
      <c r="I27" s="1"/>
      <c r="J27" s="14"/>
    </row>
    <row r="28" spans="1:10" s="15" customFormat="1" x14ac:dyDescent="0.25">
      <c r="A28" s="67"/>
      <c r="B28" s="67"/>
      <c r="C28" s="67"/>
      <c r="D28" s="67"/>
      <c r="E28" s="1"/>
      <c r="F28" s="100"/>
      <c r="G28" s="2"/>
      <c r="H28" s="1"/>
      <c r="I28" s="1"/>
      <c r="J28" s="14"/>
    </row>
    <row r="29" spans="1:10" s="15" customFormat="1" x14ac:dyDescent="0.25">
      <c r="A29" s="67"/>
      <c r="B29" s="67"/>
      <c r="C29" s="67"/>
      <c r="D29" s="67"/>
      <c r="E29" s="1"/>
      <c r="F29" s="100"/>
      <c r="G29" s="2"/>
      <c r="H29" s="1"/>
      <c r="I29" s="1"/>
      <c r="J29" s="14"/>
    </row>
    <row r="30" spans="1:10" s="15" customFormat="1" x14ac:dyDescent="0.25">
      <c r="A30" s="67"/>
      <c r="B30" s="67"/>
      <c r="C30" s="67"/>
      <c r="D30" s="67"/>
      <c r="E30" s="1"/>
      <c r="F30" s="100"/>
      <c r="G30" s="2"/>
      <c r="H30" s="1"/>
      <c r="I30" s="1"/>
      <c r="J30" s="14"/>
    </row>
    <row r="31" spans="1:10" s="15" customFormat="1" x14ac:dyDescent="0.25">
      <c r="A31" s="67"/>
      <c r="B31" s="67"/>
      <c r="C31" s="67"/>
      <c r="D31" s="67"/>
      <c r="E31" s="1"/>
      <c r="F31" s="100"/>
      <c r="G31" s="2"/>
      <c r="H31" s="1"/>
      <c r="I31" s="1"/>
      <c r="J31" s="14"/>
    </row>
  </sheetData>
  <mergeCells count="12">
    <mergeCell ref="C1:F2"/>
    <mergeCell ref="C3:F3"/>
    <mergeCell ref="G3:H3"/>
    <mergeCell ref="A5:A8"/>
    <mergeCell ref="B5:F7"/>
    <mergeCell ref="G5:K5"/>
    <mergeCell ref="G6:G8"/>
    <mergeCell ref="H6:H7"/>
    <mergeCell ref="I6:I7"/>
    <mergeCell ref="J6:J7"/>
    <mergeCell ref="K6:K7"/>
    <mergeCell ref="C8:D8"/>
  </mergeCells>
  <pageMargins left="0.7" right="0.7" top="0.75" bottom="0.75" header="0.3" footer="0.3"/>
  <pageSetup scale="9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D9DA-F713-498B-A459-FDDFDA916E79}">
  <sheetPr>
    <pageSetUpPr fitToPage="1"/>
  </sheetPr>
  <dimension ref="A1:L36"/>
  <sheetViews>
    <sheetView workbookViewId="0">
      <selection activeCell="G5" sqref="G5:L5"/>
    </sheetView>
  </sheetViews>
  <sheetFormatPr defaultColWidth="9.109375" defaultRowHeight="13.8" x14ac:dyDescent="0.25"/>
  <cols>
    <col min="1" max="1" width="6.6640625" style="1" customWidth="1"/>
    <col min="2" max="2" width="9.5546875" style="1" customWidth="1"/>
    <col min="3" max="3" width="2.6640625" style="2" customWidth="1"/>
    <col min="4" max="4" width="9.44140625" style="1" customWidth="1"/>
    <col min="5" max="5" width="15.33203125" style="1" customWidth="1"/>
    <col min="6" max="6" width="43.44140625" style="119" customWidth="1"/>
    <col min="7" max="7" width="6.77734375" style="2" bestFit="1" customWidth="1"/>
    <col min="8" max="8" width="8.44140625" style="2" customWidth="1"/>
    <col min="9" max="9" width="9.44140625" style="2" customWidth="1"/>
    <col min="10" max="10" width="14.44140625" style="2" bestFit="1" customWidth="1"/>
    <col min="11" max="11" width="20.6640625" style="116" bestFit="1" customWidth="1"/>
    <col min="12" max="12" width="11" style="3" customWidth="1"/>
    <col min="13" max="16384" width="9.109375" style="3"/>
  </cols>
  <sheetData>
    <row r="1" spans="1:12" ht="14.25" customHeight="1" x14ac:dyDescent="0.25">
      <c r="C1" s="385" t="s">
        <v>0</v>
      </c>
      <c r="D1" s="385"/>
      <c r="E1" s="385"/>
      <c r="F1" s="385"/>
    </row>
    <row r="2" spans="1:12" x14ac:dyDescent="0.25">
      <c r="B2" s="68"/>
      <c r="C2" s="385"/>
      <c r="D2" s="385"/>
      <c r="E2" s="385"/>
      <c r="F2" s="385"/>
      <c r="G2" s="4"/>
      <c r="H2" s="4"/>
      <c r="I2" s="4"/>
    </row>
    <row r="3" spans="1:12" x14ac:dyDescent="0.25">
      <c r="C3" s="385" t="s">
        <v>74</v>
      </c>
      <c r="D3" s="385"/>
      <c r="E3" s="385"/>
      <c r="F3" s="385"/>
      <c r="G3" s="417"/>
      <c r="H3" s="417"/>
      <c r="I3" s="8"/>
      <c r="J3" s="108"/>
    </row>
    <row r="4" spans="1:12" ht="14.4" thickBot="1" x14ac:dyDescent="0.3">
      <c r="A4" s="69"/>
      <c r="F4" s="120"/>
      <c r="G4" s="7"/>
      <c r="H4" s="7"/>
      <c r="I4" s="7"/>
      <c r="J4" s="109"/>
    </row>
    <row r="5" spans="1:12" ht="15" customHeight="1" thickBot="1" x14ac:dyDescent="0.3">
      <c r="A5" s="386" t="s">
        <v>19</v>
      </c>
      <c r="B5" s="401" t="s">
        <v>28</v>
      </c>
      <c r="C5" s="401"/>
      <c r="D5" s="401"/>
      <c r="E5" s="402"/>
      <c r="F5" s="402"/>
      <c r="G5" s="424" t="s">
        <v>29</v>
      </c>
      <c r="H5" s="425"/>
      <c r="I5" s="425"/>
      <c r="J5" s="425"/>
      <c r="K5" s="425"/>
      <c r="L5" s="426"/>
    </row>
    <row r="6" spans="1:12" ht="15" customHeight="1" x14ac:dyDescent="0.25">
      <c r="A6" s="387"/>
      <c r="B6" s="403"/>
      <c r="C6" s="403"/>
      <c r="D6" s="403"/>
      <c r="E6" s="404"/>
      <c r="F6" s="404"/>
      <c r="G6" s="419" t="s">
        <v>186</v>
      </c>
      <c r="H6" s="409" t="s">
        <v>7</v>
      </c>
      <c r="I6" s="409" t="s">
        <v>8</v>
      </c>
      <c r="J6" s="427" t="s">
        <v>5</v>
      </c>
      <c r="K6" s="409" t="s">
        <v>180</v>
      </c>
      <c r="L6" s="422" t="s">
        <v>187</v>
      </c>
    </row>
    <row r="7" spans="1:12" ht="15" customHeight="1" x14ac:dyDescent="0.25">
      <c r="A7" s="387"/>
      <c r="B7" s="404"/>
      <c r="C7" s="404"/>
      <c r="D7" s="404"/>
      <c r="E7" s="404"/>
      <c r="F7" s="404"/>
      <c r="G7" s="420"/>
      <c r="H7" s="410"/>
      <c r="I7" s="410"/>
      <c r="J7" s="428"/>
      <c r="K7" s="410"/>
      <c r="L7" s="423"/>
    </row>
    <row r="8" spans="1:12" ht="15.75" customHeight="1" thickBot="1" x14ac:dyDescent="0.3">
      <c r="A8" s="400"/>
      <c r="B8" s="12" t="s">
        <v>1</v>
      </c>
      <c r="C8" s="415" t="s">
        <v>2</v>
      </c>
      <c r="D8" s="416"/>
      <c r="E8" s="66" t="s">
        <v>3</v>
      </c>
      <c r="F8" s="121" t="s">
        <v>4</v>
      </c>
      <c r="G8" s="421"/>
      <c r="H8" s="133">
        <v>0.03</v>
      </c>
      <c r="I8" s="133">
        <v>0.1</v>
      </c>
      <c r="J8" s="244" t="s">
        <v>6</v>
      </c>
      <c r="K8" s="259" t="s">
        <v>179</v>
      </c>
      <c r="L8" s="118">
        <v>0.44750000000000001</v>
      </c>
    </row>
    <row r="9" spans="1:12" ht="31.2" x14ac:dyDescent="0.25">
      <c r="A9" s="36">
        <v>1</v>
      </c>
      <c r="B9" s="37" t="s">
        <v>10</v>
      </c>
      <c r="C9" s="179">
        <v>0</v>
      </c>
      <c r="D9" s="180" t="s">
        <v>188</v>
      </c>
      <c r="E9" s="40" t="s">
        <v>75</v>
      </c>
      <c r="F9" s="122" t="s">
        <v>76</v>
      </c>
      <c r="G9" s="110">
        <v>1659</v>
      </c>
      <c r="H9" s="215">
        <v>50</v>
      </c>
      <c r="I9" s="111">
        <f t="shared" ref="I9:I14" si="0">$I$8*G9</f>
        <v>165.9</v>
      </c>
      <c r="J9" s="245">
        <v>1875</v>
      </c>
      <c r="K9" s="260">
        <f>SUM(J9*20%)+J9</f>
        <v>2250</v>
      </c>
      <c r="L9" s="241">
        <f>SUM(K9*L8)</f>
        <v>1006.875</v>
      </c>
    </row>
    <row r="10" spans="1:12" ht="52.2" thickBot="1" x14ac:dyDescent="0.3">
      <c r="A10" s="41">
        <v>2</v>
      </c>
      <c r="B10" s="42" t="s">
        <v>77</v>
      </c>
      <c r="C10" s="43">
        <v>1</v>
      </c>
      <c r="D10" s="83" t="s">
        <v>13</v>
      </c>
      <c r="E10" s="45" t="s">
        <v>78</v>
      </c>
      <c r="F10" s="123" t="s">
        <v>79</v>
      </c>
      <c r="G10" s="73">
        <v>0</v>
      </c>
      <c r="H10" s="112">
        <v>0</v>
      </c>
      <c r="I10" s="74">
        <f t="shared" si="0"/>
        <v>0</v>
      </c>
      <c r="J10" s="246">
        <v>0</v>
      </c>
      <c r="K10" s="261">
        <v>10000</v>
      </c>
      <c r="L10" s="242">
        <f>SUM(K10*L8)</f>
        <v>4475</v>
      </c>
    </row>
    <row r="11" spans="1:12" ht="102.6" x14ac:dyDescent="0.25">
      <c r="A11" s="36">
        <v>3</v>
      </c>
      <c r="B11" s="57" t="s">
        <v>10</v>
      </c>
      <c r="C11" s="46">
        <v>3</v>
      </c>
      <c r="D11" s="47" t="s">
        <v>25</v>
      </c>
      <c r="E11" s="58" t="s">
        <v>73</v>
      </c>
      <c r="F11" s="124" t="s">
        <v>82</v>
      </c>
      <c r="G11" s="76">
        <v>15330</v>
      </c>
      <c r="H11" s="113">
        <v>460</v>
      </c>
      <c r="I11" s="77">
        <f>$I$8*G11</f>
        <v>1533</v>
      </c>
      <c r="J11" s="247">
        <f>SUM(G11:I11)</f>
        <v>17323</v>
      </c>
      <c r="K11" s="262">
        <f>SUM(J11*20%)+J11</f>
        <v>20787.599999999999</v>
      </c>
      <c r="L11" s="242">
        <f>SUM(K11*L8)</f>
        <v>9302.4509999999991</v>
      </c>
    </row>
    <row r="12" spans="1:12" ht="103.2" thickBot="1" x14ac:dyDescent="0.3">
      <c r="A12" s="41">
        <v>4</v>
      </c>
      <c r="B12" s="57" t="s">
        <v>10</v>
      </c>
      <c r="C12" s="46">
        <v>3</v>
      </c>
      <c r="D12" s="47" t="s">
        <v>25</v>
      </c>
      <c r="E12" s="58" t="s">
        <v>83</v>
      </c>
      <c r="F12" s="124" t="s">
        <v>84</v>
      </c>
      <c r="G12" s="76">
        <v>8082</v>
      </c>
      <c r="H12" s="113">
        <v>242</v>
      </c>
      <c r="I12" s="77">
        <f>$I$8*G12</f>
        <v>808.2</v>
      </c>
      <c r="J12" s="247">
        <f>SUM(G12:I12)</f>
        <v>9132.2000000000007</v>
      </c>
      <c r="K12" s="262">
        <f>SUM(J12*20%)+J12</f>
        <v>10958.640000000001</v>
      </c>
      <c r="L12" s="242">
        <f>SUM(K12*L8)</f>
        <v>4903.9914000000008</v>
      </c>
    </row>
    <row r="13" spans="1:12" ht="82.2" x14ac:dyDescent="0.25">
      <c r="A13" s="36">
        <v>5</v>
      </c>
      <c r="B13" s="57" t="s">
        <v>10</v>
      </c>
      <c r="C13" s="46">
        <v>3</v>
      </c>
      <c r="D13" s="47" t="s">
        <v>25</v>
      </c>
      <c r="E13" s="58" t="s">
        <v>85</v>
      </c>
      <c r="F13" s="124" t="s">
        <v>86</v>
      </c>
      <c r="G13" s="76">
        <v>8082</v>
      </c>
      <c r="H13" s="113">
        <v>242</v>
      </c>
      <c r="I13" s="77">
        <f t="shared" ref="I13" si="1">$I$8*G13</f>
        <v>808.2</v>
      </c>
      <c r="J13" s="257">
        <f>SUM(G13:I13)</f>
        <v>9132.2000000000007</v>
      </c>
      <c r="K13" s="262">
        <f>SUM(J13*20%)+J13</f>
        <v>10958.640000000001</v>
      </c>
      <c r="L13" s="242">
        <f>SUM(K13*L8)</f>
        <v>4903.9914000000008</v>
      </c>
    </row>
    <row r="14" spans="1:12" ht="52.2" thickBot="1" x14ac:dyDescent="0.3">
      <c r="A14" s="41">
        <v>6</v>
      </c>
      <c r="B14" s="57" t="s">
        <v>77</v>
      </c>
      <c r="C14" s="60">
        <v>5</v>
      </c>
      <c r="D14" s="84" t="s">
        <v>14</v>
      </c>
      <c r="E14" s="58" t="s">
        <v>80</v>
      </c>
      <c r="F14" s="124" t="s">
        <v>81</v>
      </c>
      <c r="G14" s="138">
        <v>3750</v>
      </c>
      <c r="H14" s="216">
        <v>113</v>
      </c>
      <c r="I14" s="131">
        <f t="shared" si="0"/>
        <v>375</v>
      </c>
      <c r="J14" s="258">
        <f>SUM(G14:I14)</f>
        <v>4238</v>
      </c>
      <c r="K14" s="263">
        <f>SUM(J14*20%)+J14</f>
        <v>5085.6000000000004</v>
      </c>
      <c r="L14" s="243">
        <f>SUM(K14*L8)</f>
        <v>2275.806</v>
      </c>
    </row>
    <row r="15" spans="1:12" ht="15" thickBot="1" x14ac:dyDescent="0.3">
      <c r="A15" s="16"/>
      <c r="B15" s="16"/>
      <c r="C15" s="91"/>
      <c r="D15" s="126"/>
      <c r="E15" s="16"/>
      <c r="F15" s="125"/>
      <c r="G15" s="114"/>
      <c r="H15" s="114"/>
      <c r="I15" s="114"/>
      <c r="J15" s="95" t="s">
        <v>181</v>
      </c>
      <c r="K15" s="228">
        <f>K9</f>
        <v>2250</v>
      </c>
      <c r="L15" s="228">
        <f>SUM(K15*L8)</f>
        <v>1006.875</v>
      </c>
    </row>
    <row r="16" spans="1:12" ht="15" thickBot="1" x14ac:dyDescent="0.3">
      <c r="A16" s="13"/>
      <c r="B16" s="13"/>
      <c r="C16" s="92"/>
      <c r="D16" s="127"/>
      <c r="E16" s="67"/>
      <c r="F16" s="90"/>
      <c r="G16" s="115"/>
      <c r="H16" s="115"/>
      <c r="I16" s="115"/>
      <c r="J16" s="96" t="s">
        <v>182</v>
      </c>
      <c r="K16" s="232">
        <f>K10</f>
        <v>10000</v>
      </c>
      <c r="L16" s="228">
        <f>SUM(K16*L8)</f>
        <v>4475</v>
      </c>
    </row>
    <row r="17" spans="1:12" ht="15" thickBot="1" x14ac:dyDescent="0.3">
      <c r="A17" s="13"/>
      <c r="B17" s="13"/>
      <c r="C17" s="92"/>
      <c r="D17" s="127"/>
      <c r="E17" s="67"/>
      <c r="F17" s="90"/>
      <c r="G17" s="10"/>
      <c r="H17" s="14"/>
      <c r="I17" s="14"/>
      <c r="J17" s="97" t="s">
        <v>183</v>
      </c>
      <c r="K17" s="232">
        <f>SUM(K11:K13)</f>
        <v>42704.88</v>
      </c>
      <c r="L17" s="228">
        <f>SUM(K17*L8)</f>
        <v>19110.433799999999</v>
      </c>
    </row>
    <row r="18" spans="1:12" ht="20.399999999999999" x14ac:dyDescent="0.25">
      <c r="A18" s="13"/>
      <c r="B18" s="13"/>
      <c r="C18" s="92"/>
      <c r="D18" s="127"/>
      <c r="E18" s="67"/>
      <c r="F18" s="90"/>
      <c r="G18" s="10"/>
      <c r="H18" s="14"/>
      <c r="I18" s="14"/>
      <c r="J18" s="132" t="s">
        <v>184</v>
      </c>
      <c r="K18" s="233">
        <f>SUM(K14)</f>
        <v>5085.6000000000004</v>
      </c>
      <c r="L18" s="229">
        <f>SUM(K18*L8)</f>
        <v>2275.806</v>
      </c>
    </row>
    <row r="19" spans="1:12" ht="20.399999999999999" x14ac:dyDescent="0.25">
      <c r="A19" s="13"/>
      <c r="B19" s="13"/>
      <c r="C19" s="92"/>
      <c r="D19" s="127"/>
      <c r="E19" s="67"/>
      <c r="F19" s="90"/>
      <c r="G19" s="10"/>
      <c r="H19" s="14"/>
      <c r="I19" s="14"/>
      <c r="J19" s="227"/>
      <c r="K19" s="230" t="s">
        <v>190</v>
      </c>
      <c r="L19" s="230" t="s">
        <v>189</v>
      </c>
    </row>
    <row r="20" spans="1:12" ht="22.8" customHeight="1" thickBot="1" x14ac:dyDescent="0.3">
      <c r="A20" s="18"/>
      <c r="B20" s="17"/>
      <c r="C20" s="93"/>
      <c r="D20" s="128"/>
      <c r="E20" s="67"/>
      <c r="F20" s="90"/>
      <c r="G20" s="10"/>
      <c r="H20" s="14"/>
      <c r="I20" s="14"/>
      <c r="J20" s="98" t="s">
        <v>185</v>
      </c>
      <c r="K20" s="231">
        <f>SUM(K15:K18)</f>
        <v>60040.479999999996</v>
      </c>
      <c r="L20" s="231">
        <f>SUM(L15:L18)</f>
        <v>26868.114799999999</v>
      </c>
    </row>
    <row r="21" spans="1:12" s="15" customFormat="1" ht="15" customHeight="1" x14ac:dyDescent="0.25">
      <c r="A21" s="67"/>
      <c r="B21" s="67"/>
      <c r="C21" s="67"/>
      <c r="D21" s="70"/>
      <c r="E21" s="67"/>
      <c r="F21" s="90"/>
      <c r="G21" s="10"/>
      <c r="H21" s="14"/>
      <c r="I21" s="14"/>
      <c r="J21" s="115"/>
      <c r="K21" s="117"/>
    </row>
    <row r="22" spans="1:12" s="15" customFormat="1" x14ac:dyDescent="0.25">
      <c r="A22" s="67"/>
      <c r="B22" s="67"/>
      <c r="C22" s="67"/>
      <c r="D22" s="70"/>
      <c r="E22" s="67"/>
      <c r="F22" s="90"/>
      <c r="G22" s="10"/>
      <c r="H22" s="14"/>
      <c r="I22" s="14"/>
      <c r="J22" s="115"/>
      <c r="K22" s="117"/>
    </row>
    <row r="23" spans="1:12" s="15" customFormat="1" x14ac:dyDescent="0.25">
      <c r="A23" s="67"/>
      <c r="B23" s="67"/>
      <c r="C23" s="67"/>
      <c r="D23" s="70"/>
      <c r="E23" s="67"/>
      <c r="F23" s="90"/>
      <c r="G23" s="10"/>
      <c r="H23" s="14"/>
      <c r="I23" s="14"/>
      <c r="J23" s="14"/>
      <c r="K23" s="117"/>
    </row>
    <row r="24" spans="1:12" s="15" customFormat="1" x14ac:dyDescent="0.25">
      <c r="A24" s="67"/>
      <c r="B24" s="67"/>
      <c r="C24" s="67"/>
      <c r="D24" s="70"/>
      <c r="E24" s="67"/>
      <c r="F24" s="90"/>
      <c r="G24" s="10"/>
      <c r="H24" s="14"/>
      <c r="I24" s="14"/>
      <c r="J24" s="14"/>
      <c r="K24" s="117"/>
    </row>
    <row r="25" spans="1:12" s="15" customFormat="1" x14ac:dyDescent="0.25">
      <c r="A25" s="67"/>
      <c r="B25" s="67"/>
      <c r="C25" s="67"/>
      <c r="D25" s="70"/>
      <c r="E25" s="67"/>
      <c r="F25" s="90"/>
      <c r="G25" s="10"/>
      <c r="H25" s="14"/>
      <c r="I25" s="14"/>
      <c r="J25" s="14"/>
      <c r="K25" s="117"/>
    </row>
    <row r="26" spans="1:12" s="15" customFormat="1" x14ac:dyDescent="0.25">
      <c r="A26" s="67"/>
      <c r="B26" s="67"/>
      <c r="C26" s="67"/>
      <c r="D26" s="70"/>
      <c r="E26" s="67"/>
      <c r="F26" s="90"/>
      <c r="G26" s="10"/>
      <c r="H26" s="14"/>
      <c r="I26" s="14"/>
      <c r="J26" s="14"/>
      <c r="K26" s="117"/>
    </row>
    <row r="27" spans="1:12" s="15" customFormat="1" x14ac:dyDescent="0.25">
      <c r="A27" s="67"/>
      <c r="B27" s="67"/>
      <c r="C27" s="67"/>
      <c r="D27" s="70"/>
      <c r="E27" s="67"/>
      <c r="F27" s="119"/>
      <c r="G27" s="10"/>
      <c r="H27" s="14"/>
      <c r="I27" s="14"/>
      <c r="J27" s="14"/>
      <c r="K27" s="117"/>
    </row>
    <row r="28" spans="1:12" s="15" customFormat="1" x14ac:dyDescent="0.25">
      <c r="A28" s="67"/>
      <c r="B28" s="67"/>
      <c r="C28" s="67"/>
      <c r="D28" s="70"/>
      <c r="E28" s="67"/>
      <c r="F28" s="119"/>
      <c r="G28" s="10"/>
      <c r="H28" s="14"/>
      <c r="I28" s="14"/>
      <c r="J28" s="14"/>
      <c r="K28" s="117"/>
    </row>
    <row r="29" spans="1:12" s="15" customFormat="1" x14ac:dyDescent="0.25">
      <c r="A29" s="67"/>
      <c r="B29" s="67"/>
      <c r="C29" s="67"/>
      <c r="D29" s="70"/>
      <c r="E29" s="67"/>
      <c r="F29" s="119"/>
      <c r="G29" s="10"/>
      <c r="H29" s="14"/>
      <c r="I29" s="14"/>
      <c r="J29" s="14"/>
      <c r="K29" s="117"/>
    </row>
    <row r="30" spans="1:12" s="15" customFormat="1" x14ac:dyDescent="0.25">
      <c r="A30" s="67"/>
      <c r="B30" s="67"/>
      <c r="C30" s="67"/>
      <c r="D30" s="70"/>
      <c r="E30" s="67"/>
      <c r="F30" s="119"/>
      <c r="G30" s="10"/>
      <c r="H30" s="14"/>
      <c r="I30" s="14"/>
      <c r="J30" s="14"/>
      <c r="K30" s="117"/>
    </row>
    <row r="31" spans="1:12" s="15" customFormat="1" x14ac:dyDescent="0.25">
      <c r="A31" s="67"/>
      <c r="B31" s="67"/>
      <c r="C31" s="67"/>
      <c r="D31" s="70"/>
      <c r="E31" s="67"/>
      <c r="F31" s="119"/>
      <c r="G31" s="10"/>
      <c r="H31" s="14"/>
      <c r="I31" s="14"/>
      <c r="J31" s="14"/>
      <c r="K31" s="117"/>
    </row>
    <row r="32" spans="1:12" s="15" customFormat="1" x14ac:dyDescent="0.25">
      <c r="A32" s="67"/>
      <c r="B32" s="67"/>
      <c r="C32" s="67"/>
      <c r="D32" s="70"/>
      <c r="E32" s="1"/>
      <c r="F32" s="119"/>
      <c r="G32" s="2"/>
      <c r="H32" s="2"/>
      <c r="I32" s="2"/>
      <c r="J32" s="14"/>
      <c r="K32" s="117"/>
    </row>
    <row r="33" spans="1:11" s="15" customFormat="1" x14ac:dyDescent="0.25">
      <c r="A33" s="67"/>
      <c r="B33" s="67"/>
      <c r="C33" s="67"/>
      <c r="D33" s="70"/>
      <c r="E33" s="1"/>
      <c r="F33" s="119"/>
      <c r="G33" s="2"/>
      <c r="H33" s="2"/>
      <c r="I33" s="2"/>
      <c r="J33" s="14"/>
      <c r="K33" s="117"/>
    </row>
    <row r="34" spans="1:11" s="15" customFormat="1" x14ac:dyDescent="0.25">
      <c r="A34" s="67"/>
      <c r="B34" s="67"/>
      <c r="C34" s="67"/>
      <c r="D34" s="70"/>
      <c r="E34" s="1"/>
      <c r="F34" s="119"/>
      <c r="G34" s="2"/>
      <c r="H34" s="2"/>
      <c r="I34" s="2"/>
      <c r="J34" s="14"/>
      <c r="K34" s="117"/>
    </row>
    <row r="35" spans="1:11" s="15" customFormat="1" x14ac:dyDescent="0.25">
      <c r="A35" s="67"/>
      <c r="B35" s="67"/>
      <c r="C35" s="67"/>
      <c r="D35" s="70"/>
      <c r="E35" s="1"/>
      <c r="F35" s="119"/>
      <c r="G35" s="2"/>
      <c r="H35" s="2"/>
      <c r="I35" s="2"/>
      <c r="J35" s="14"/>
      <c r="K35" s="117"/>
    </row>
    <row r="36" spans="1:11" s="15" customFormat="1" x14ac:dyDescent="0.25">
      <c r="A36" s="67"/>
      <c r="B36" s="67"/>
      <c r="C36" s="67"/>
      <c r="D36" s="70"/>
      <c r="E36" s="1"/>
      <c r="F36" s="119"/>
      <c r="G36" s="2"/>
      <c r="H36" s="2"/>
      <c r="I36" s="2"/>
      <c r="J36" s="14"/>
      <c r="K36" s="117"/>
    </row>
  </sheetData>
  <mergeCells count="13">
    <mergeCell ref="K6:K7"/>
    <mergeCell ref="C8:D8"/>
    <mergeCell ref="L6:L7"/>
    <mergeCell ref="G5:L5"/>
    <mergeCell ref="C1:F2"/>
    <mergeCell ref="C3:F3"/>
    <mergeCell ref="G3:H3"/>
    <mergeCell ref="J6:J7"/>
    <mergeCell ref="A5:A8"/>
    <mergeCell ref="B5:F7"/>
    <mergeCell ref="G6:G8"/>
    <mergeCell ref="H6:H7"/>
    <mergeCell ref="I6:I7"/>
  </mergeCells>
  <pageMargins left="0.25" right="0.25" top="0.75" bottom="0.75" header="0.3" footer="0.3"/>
  <pageSetup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Summary</vt:lpstr>
      <vt:lpstr>Staff Recommendation FY23</vt:lpstr>
      <vt:lpstr>Staff Recomendation FY24</vt:lpstr>
      <vt:lpstr>Staff Recomendation FY25</vt:lpstr>
      <vt:lpstr>Staff Recomendation FY26</vt:lpstr>
      <vt:lpstr>Durham Highway 1</vt:lpstr>
      <vt:lpstr>Fairview 1</vt:lpstr>
      <vt:lpstr>Fairview 2</vt:lpstr>
      <vt:lpstr>Garner 1</vt:lpstr>
      <vt:lpstr>Garner 2</vt:lpstr>
      <vt:lpstr>Garner 3</vt:lpstr>
      <vt:lpstr>Hopkins</vt:lpstr>
      <vt:lpstr>Knightdale Station 1</vt:lpstr>
      <vt:lpstr>Northern Wake 3</vt:lpstr>
      <vt:lpstr>Northern Wake 4</vt:lpstr>
      <vt:lpstr>Rolesville</vt:lpstr>
      <vt:lpstr>Swift Creek</vt:lpstr>
      <vt:lpstr>Wake Forest 5</vt:lpstr>
      <vt:lpstr>Wake New Hope 2</vt:lpstr>
      <vt:lpstr>Wendell 1</vt:lpstr>
      <vt:lpstr>Wendell 2</vt:lpstr>
      <vt:lpstr>Western Wake</vt:lpstr>
      <vt:lpstr>'Durham Highway 1'!Print_Area</vt:lpstr>
      <vt:lpstr>'Durham Highway 1'!Print_Titles</vt:lpstr>
    </vt:vector>
  </TitlesOfParts>
  <Company>Dewberry &amp; Davis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pwade</dc:creator>
  <cp:lastModifiedBy>Joseph Vindigni</cp:lastModifiedBy>
  <cp:lastPrinted>2021-10-12T13:52:10Z</cp:lastPrinted>
  <dcterms:created xsi:type="dcterms:W3CDTF">2016-09-09T17:07:30Z</dcterms:created>
  <dcterms:modified xsi:type="dcterms:W3CDTF">2021-10-20T13:25:18Z</dcterms:modified>
</cp:coreProperties>
</file>